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E7EEE90-49A8-48FC-86E9-61C4DC957D1A}" xr6:coauthVersionLast="47" xr6:coauthVersionMax="47" xr10:uidLastSave="{00000000-0000-0000-0000-000000000000}"/>
  <bookViews>
    <workbookView xWindow="-120" yWindow="-120" windowWidth="29040" windowHeight="15840" tabRatio="697" activeTab="8" xr2:uid="{00000000-000D-0000-FFFF-FFFF00000000}"/>
  </bookViews>
  <sheets>
    <sheet name="月菜單" sheetId="12" r:id="rId1"/>
    <sheet name="Sheet1" sheetId="4" state="hidden" r:id="rId2"/>
    <sheet name="Sheet2" sheetId="5" state="hidden" r:id="rId3"/>
    <sheet name="Sheet3" sheetId="6" state="hidden" r:id="rId4"/>
    <sheet name="第1週" sheetId="14" r:id="rId5"/>
    <sheet name="第2週" sheetId="15" r:id="rId6"/>
    <sheet name="第3週" sheetId="19" r:id="rId7"/>
    <sheet name="第4週" sheetId="20" r:id="rId8"/>
    <sheet name="第5週" sheetId="8" r:id="rId9"/>
  </sheets>
  <externalReferences>
    <externalReference r:id="rId10"/>
    <externalReference r:id="rId11"/>
    <externalReference r:id="rId12"/>
  </externalReferences>
  <definedNames>
    <definedName name="_xlnm.Print_Area" localSheetId="0">月菜單!$A$1:$O$26</definedName>
    <definedName name="_xlnm.Print_Area" localSheetId="4">第1週!$A$1:$AJ$41</definedName>
    <definedName name="_xlnm.Print_Area" localSheetId="5">第2週!$A$1:$AJ$40</definedName>
    <definedName name="_xlnm.Print_Area" localSheetId="6">第3週!$A$1:$AJ$40</definedName>
    <definedName name="_xlnm.Print_Area" localSheetId="7">第4週!$A$1:$AJ$40</definedName>
    <definedName name="_xlnm.Print_Area" localSheetId="8">第5週!$A$1:$AJ$40</definedName>
    <definedName name="湯品">[1]菜單!$F$2:$F$46</definedName>
    <definedName name="湯食">[1]菜單!$G$2:$G$51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2" l="1"/>
  <c r="F14" i="19"/>
  <c r="E3" i="12"/>
  <c r="D3" i="12"/>
  <c r="AA13" i="8"/>
  <c r="AB12" i="8"/>
  <c r="E21" i="12"/>
  <c r="F21" i="12"/>
  <c r="E11" i="12"/>
  <c r="T14" i="15"/>
  <c r="S15" i="15"/>
  <c r="F7" i="8"/>
  <c r="AB10" i="8"/>
  <c r="Z9" i="8"/>
  <c r="AA7" i="8"/>
  <c r="T5" i="8"/>
  <c r="U16" i="8"/>
  <c r="T15" i="8"/>
  <c r="C28" i="8"/>
  <c r="X27" i="8"/>
  <c r="Q27" i="8"/>
  <c r="J27" i="8"/>
  <c r="AA26" i="8"/>
  <c r="AA24" i="8"/>
  <c r="AB23" i="8"/>
  <c r="M23" i="8"/>
  <c r="G23" i="8"/>
  <c r="U22" i="8"/>
  <c r="N22" i="8"/>
  <c r="G22" i="8"/>
  <c r="AB17" i="8"/>
  <c r="N17" i="8"/>
  <c r="G17" i="8"/>
  <c r="N16" i="8"/>
  <c r="N15" i="8"/>
  <c r="T13" i="8"/>
  <c r="M13" i="8"/>
  <c r="G13" i="8"/>
  <c r="T12" i="8"/>
  <c r="N12" i="8"/>
  <c r="F12" i="8"/>
  <c r="U11" i="8"/>
  <c r="U10" i="8"/>
  <c r="U9" i="8"/>
  <c r="T8" i="8"/>
  <c r="U7" i="8"/>
  <c r="M7" i="8"/>
  <c r="Z6" i="8"/>
  <c r="L6" i="8"/>
  <c r="Z5" i="8"/>
  <c r="S5" i="8"/>
  <c r="L5" i="8"/>
  <c r="E5" i="8"/>
  <c r="U13" i="20"/>
  <c r="T15" i="20"/>
  <c r="AG15" i="19"/>
  <c r="AI14" i="19"/>
  <c r="AH13" i="19"/>
  <c r="AG13" i="19"/>
  <c r="AI12" i="19"/>
  <c r="U26" i="19"/>
  <c r="U25" i="19"/>
  <c r="T24" i="19"/>
  <c r="S23" i="19"/>
  <c r="S22" i="19"/>
  <c r="U17" i="19"/>
  <c r="T12" i="19"/>
  <c r="U11" i="19"/>
  <c r="T7" i="19"/>
  <c r="S5" i="19"/>
  <c r="F7" i="19"/>
  <c r="E5" i="19"/>
  <c r="U20" i="14"/>
  <c r="U16" i="14"/>
  <c r="T15" i="14"/>
  <c r="S15" i="14"/>
  <c r="T14" i="14"/>
  <c r="U13" i="14"/>
  <c r="U12" i="14"/>
  <c r="U11" i="14"/>
  <c r="T9" i="14"/>
  <c r="U8" i="14"/>
  <c r="U7" i="14"/>
  <c r="T6" i="14"/>
  <c r="S5" i="14"/>
  <c r="E4" i="12" l="1"/>
  <c r="AI25" i="20" l="1"/>
  <c r="AI23" i="20"/>
  <c r="AH22" i="20"/>
  <c r="AB24" i="14"/>
  <c r="Z23" i="14"/>
  <c r="F23" i="19"/>
  <c r="G22" i="19"/>
  <c r="M16" i="20" l="1"/>
  <c r="N15" i="20"/>
  <c r="N14" i="20"/>
  <c r="M13" i="20"/>
  <c r="F13" i="20"/>
  <c r="L12" i="20"/>
  <c r="G12" i="20"/>
  <c r="N9" i="20"/>
  <c r="N8" i="20"/>
  <c r="E8" i="20"/>
  <c r="M7" i="20"/>
  <c r="F7" i="20"/>
  <c r="AA13" i="15"/>
  <c r="AB12" i="15"/>
  <c r="AA23" i="19" l="1"/>
  <c r="AB22" i="19"/>
  <c r="AA13" i="19"/>
  <c r="AA12" i="19"/>
  <c r="AB8" i="19"/>
  <c r="AH7" i="19"/>
  <c r="AA7" i="19"/>
  <c r="AW23" i="19"/>
  <c r="AP23" i="19"/>
  <c r="AX22" i="19"/>
  <c r="AQ22" i="19"/>
  <c r="AX17" i="19"/>
  <c r="AQ17" i="19"/>
  <c r="AQ14" i="19"/>
  <c r="AW13" i="19"/>
  <c r="AP13" i="19"/>
  <c r="AW12" i="19"/>
  <c r="AQ12" i="19"/>
  <c r="AX9" i="19"/>
  <c r="AO9" i="19"/>
  <c r="AX8" i="19"/>
  <c r="AQ8" i="19"/>
  <c r="AW7" i="19"/>
  <c r="AP7" i="19"/>
  <c r="AQ45" i="19" l="1"/>
  <c r="AP44" i="19"/>
  <c r="AI62" i="19"/>
  <c r="AJ61" i="19"/>
  <c r="L22" i="20"/>
  <c r="AB47" i="8"/>
  <c r="AC46" i="8"/>
  <c r="G10" i="12"/>
  <c r="N23" i="19"/>
  <c r="M22" i="19"/>
  <c r="G23" i="20"/>
  <c r="F22" i="20"/>
  <c r="N45" i="19"/>
  <c r="M44" i="19"/>
  <c r="G44" i="20"/>
  <c r="F43" i="20"/>
  <c r="Z23" i="20"/>
  <c r="AB17" i="20"/>
  <c r="AB15" i="20"/>
  <c r="AB14" i="20"/>
  <c r="AA13" i="20"/>
  <c r="AB12" i="20"/>
  <c r="AB9" i="20"/>
  <c r="AB8" i="20"/>
  <c r="AA7" i="20"/>
  <c r="AI17" i="20"/>
  <c r="AH14" i="20"/>
  <c r="AI13" i="20"/>
  <c r="AI12" i="20"/>
  <c r="AG8" i="20"/>
  <c r="AH7" i="20"/>
  <c r="AO23" i="20"/>
  <c r="AO22" i="20"/>
  <c r="AQ17" i="20"/>
  <c r="AQ15" i="20"/>
  <c r="AQ14" i="20"/>
  <c r="AP13" i="20"/>
  <c r="AQ12" i="20"/>
  <c r="AQ9" i="20"/>
  <c r="AQ8" i="20"/>
  <c r="AP7" i="20"/>
  <c r="AC72" i="20"/>
  <c r="AB71" i="20"/>
  <c r="AC66" i="20"/>
  <c r="AB62" i="20"/>
  <c r="AC61" i="20"/>
  <c r="AA57" i="20"/>
  <c r="AB56" i="20"/>
  <c r="F70" i="8"/>
  <c r="G69" i="8"/>
  <c r="G64" i="8"/>
  <c r="F61" i="8"/>
  <c r="G60" i="8"/>
  <c r="G59" i="8"/>
  <c r="E55" i="8"/>
  <c r="F54" i="8"/>
  <c r="AJ54" i="19"/>
  <c r="AI53" i="19"/>
  <c r="AJ52" i="19"/>
  <c r="M7" i="19"/>
  <c r="AJ46" i="19"/>
  <c r="AI45" i="19"/>
  <c r="AH44" i="19"/>
  <c r="AB57" i="19"/>
  <c r="AB56" i="19"/>
  <c r="AC51" i="19"/>
  <c r="AB50" i="19"/>
  <c r="AC49" i="19"/>
  <c r="S46" i="19" l="1"/>
  <c r="T45" i="19"/>
  <c r="G22" i="12"/>
  <c r="E16" i="12"/>
  <c r="G11" i="12"/>
  <c r="G9" i="12"/>
  <c r="E9" i="12"/>
  <c r="AH22" i="15"/>
  <c r="AI17" i="15"/>
  <c r="AH16" i="15"/>
  <c r="AH14" i="15"/>
  <c r="AI13" i="15"/>
  <c r="AI12" i="15"/>
  <c r="AI10" i="15"/>
  <c r="AI9" i="15"/>
  <c r="AI8" i="15"/>
  <c r="AH7" i="15"/>
  <c r="Z22" i="15"/>
  <c r="AB17" i="15"/>
  <c r="AB9" i="15"/>
  <c r="Z8" i="15"/>
  <c r="AA7" i="15"/>
  <c r="AQ21" i="15"/>
  <c r="AR16" i="15"/>
  <c r="AQ15" i="15"/>
  <c r="AQ13" i="15"/>
  <c r="AR12" i="15"/>
  <c r="AR11" i="15"/>
  <c r="AR9" i="15"/>
  <c r="AR8" i="15"/>
  <c r="AR7" i="15"/>
  <c r="AQ6" i="15"/>
  <c r="AP5" i="15"/>
  <c r="AP4" i="15"/>
  <c r="AH42" i="20"/>
  <c r="AH41" i="20"/>
  <c r="E8" i="12"/>
  <c r="E7" i="12"/>
  <c r="E5" i="12"/>
  <c r="G7" i="12"/>
  <c r="G5" i="12"/>
  <c r="G4" i="12"/>
  <c r="AB49" i="20"/>
  <c r="AC48" i="20"/>
  <c r="M23" i="15" l="1"/>
  <c r="N22" i="15"/>
  <c r="O50" i="15"/>
  <c r="N47" i="15"/>
  <c r="U24" i="20" l="1"/>
  <c r="U23" i="20"/>
  <c r="U12" i="20"/>
  <c r="T11" i="20"/>
  <c r="T10" i="20"/>
  <c r="U9" i="20"/>
  <c r="S8" i="20"/>
  <c r="T7" i="20"/>
  <c r="S5" i="20"/>
  <c r="T64" i="14"/>
  <c r="U63" i="14"/>
  <c r="T58" i="14"/>
  <c r="U55" i="14"/>
  <c r="T54" i="14"/>
  <c r="U53" i="14"/>
  <c r="U52" i="14"/>
  <c r="U51" i="14"/>
  <c r="S49" i="14"/>
  <c r="U48" i="14"/>
  <c r="S46" i="14"/>
  <c r="U61" i="20"/>
  <c r="U60" i="20"/>
  <c r="U55" i="20"/>
  <c r="T54" i="20"/>
  <c r="S53" i="20"/>
  <c r="S52" i="20"/>
  <c r="U50" i="20"/>
  <c r="U49" i="20"/>
  <c r="T48" i="20"/>
  <c r="T47" i="20"/>
  <c r="U46" i="20"/>
  <c r="S45" i="20"/>
  <c r="T44" i="20"/>
  <c r="S42" i="20"/>
  <c r="Q29" i="14" l="1"/>
  <c r="AA7" i="14"/>
  <c r="Q27" i="19" l="1"/>
  <c r="Q27" i="15"/>
  <c r="M13" i="15" l="1"/>
  <c r="N12" i="15"/>
  <c r="D22" i="12" l="1"/>
  <c r="F22" i="12"/>
  <c r="E22" i="12"/>
  <c r="C22" i="12"/>
  <c r="H48" i="8"/>
  <c r="H47" i="8"/>
  <c r="G46" i="8"/>
  <c r="F45" i="8"/>
  <c r="C4" i="12"/>
  <c r="D4" i="12"/>
  <c r="AA16" i="14"/>
  <c r="AB14" i="14"/>
  <c r="AB13" i="14"/>
  <c r="Z12" i="14"/>
  <c r="AB18" i="14"/>
  <c r="M29" i="8" l="1"/>
  <c r="AA30" i="14"/>
  <c r="Y32" i="14" s="1"/>
  <c r="K4" i="12" s="1"/>
  <c r="AB30" i="14"/>
  <c r="Y33" i="14" s="1"/>
  <c r="L4" i="12" s="1"/>
  <c r="L12" i="19" l="1"/>
  <c r="G17" i="19"/>
  <c r="G13" i="19"/>
  <c r="F12" i="19"/>
  <c r="N9" i="19"/>
  <c r="Z6" i="14" l="1"/>
  <c r="Z5" i="14"/>
  <c r="Z30" i="14" s="1"/>
  <c r="Y31" i="14" s="1"/>
  <c r="Y37" i="14" l="1"/>
  <c r="J4" i="12"/>
  <c r="M7" i="15"/>
  <c r="L10" i="15"/>
  <c r="N17" i="15"/>
  <c r="AA29" i="8" l="1"/>
  <c r="Y31" i="8" s="1"/>
  <c r="Z29" i="8"/>
  <c r="Y30" i="8" s="1"/>
  <c r="J22" i="12" s="1"/>
  <c r="AB29" i="8" l="1"/>
  <c r="Y32" i="8" s="1"/>
  <c r="L22" i="12" s="1"/>
  <c r="K22" i="12"/>
  <c r="Y36" i="8" l="1"/>
  <c r="O22" i="12"/>
  <c r="M21" i="12" l="1"/>
  <c r="F11" i="12" l="1"/>
  <c r="F10" i="12"/>
  <c r="E10" i="12"/>
  <c r="F9" i="12"/>
  <c r="F8" i="12"/>
  <c r="F7" i="12"/>
  <c r="F6" i="12"/>
  <c r="E6" i="12"/>
  <c r="F5" i="12"/>
  <c r="F4" i="12"/>
  <c r="F3" i="12"/>
  <c r="N26" i="20"/>
  <c r="M25" i="20"/>
  <c r="N24" i="20"/>
  <c r="L23" i="20"/>
  <c r="N17" i="20"/>
  <c r="G17" i="20"/>
  <c r="AH23" i="19" l="1"/>
  <c r="AI22" i="19"/>
  <c r="N17" i="19"/>
  <c r="L15" i="19"/>
  <c r="N14" i="19"/>
  <c r="N13" i="19"/>
  <c r="L6" i="19"/>
  <c r="L5" i="19"/>
  <c r="Q27" i="20" l="1"/>
  <c r="B28" i="20"/>
  <c r="C28" i="19"/>
  <c r="AE28" i="15"/>
  <c r="D21" i="12"/>
  <c r="C21" i="12"/>
  <c r="AB17" i="19" l="1"/>
  <c r="S29" i="8"/>
  <c r="R30" i="8" s="1"/>
  <c r="J21" i="12" s="1"/>
  <c r="T29" i="8" l="1"/>
  <c r="R31" i="8" s="1"/>
  <c r="K21" i="12" s="1"/>
  <c r="U29" i="8"/>
  <c r="R32" i="8" s="1"/>
  <c r="R36" i="8" l="1"/>
  <c r="L21" i="12"/>
  <c r="O21" i="12" s="1"/>
  <c r="U18" i="15"/>
  <c r="U13" i="15"/>
  <c r="U10" i="15"/>
  <c r="U9" i="15"/>
  <c r="T8" i="15"/>
  <c r="U7" i="15"/>
  <c r="S5" i="15"/>
  <c r="AI17" i="19" l="1"/>
  <c r="J27" i="20" l="1"/>
  <c r="J27" i="19"/>
  <c r="D14" i="12" l="1"/>
  <c r="N29" i="8" l="1"/>
  <c r="K32" i="8" s="1"/>
  <c r="L20" i="12" s="1"/>
  <c r="K31" i="8"/>
  <c r="K20" i="12" s="1"/>
  <c r="F16" i="12" l="1"/>
  <c r="G18" i="12"/>
  <c r="F29" i="8"/>
  <c r="D31" i="8" s="1"/>
  <c r="K19" i="12" s="1"/>
  <c r="T30" i="14" l="1"/>
  <c r="R32" i="14" s="1"/>
  <c r="U30" i="14"/>
  <c r="R33" i="14" s="1"/>
  <c r="S30" i="14"/>
  <c r="R31" i="14" s="1"/>
  <c r="R37" i="14" l="1"/>
  <c r="E29" i="8"/>
  <c r="D30" i="8" s="1"/>
  <c r="J19" i="12" s="1"/>
  <c r="G29" i="8"/>
  <c r="D32" i="8" s="1"/>
  <c r="G20" i="12"/>
  <c r="F20" i="12"/>
  <c r="E20" i="12"/>
  <c r="D20" i="12"/>
  <c r="C20" i="12"/>
  <c r="G19" i="12"/>
  <c r="F19" i="12"/>
  <c r="E19" i="12"/>
  <c r="D19" i="12"/>
  <c r="C19" i="12"/>
  <c r="AE28" i="20"/>
  <c r="L29" i="8" l="1"/>
  <c r="K30" i="8" s="1"/>
  <c r="J20" i="12" s="1"/>
  <c r="O20" i="12" s="1"/>
  <c r="D36" i="8"/>
  <c r="L19" i="12"/>
  <c r="O19" i="12" s="1"/>
  <c r="K36" i="8" l="1"/>
  <c r="L6" i="20" l="1"/>
  <c r="Z6" i="19"/>
  <c r="AE28" i="19"/>
  <c r="X27" i="15"/>
  <c r="D16" i="12"/>
  <c r="D11" i="12"/>
  <c r="C11" i="12"/>
  <c r="D6" i="12"/>
  <c r="C6" i="12"/>
  <c r="C3" i="12"/>
  <c r="Z6" i="20"/>
  <c r="AG5" i="20"/>
  <c r="AG5" i="19"/>
  <c r="AG29" i="19" s="1"/>
  <c r="AF30" i="19" s="1"/>
  <c r="J13" i="12" s="1"/>
  <c r="T29" i="19"/>
  <c r="R31" i="19" s="1"/>
  <c r="K11" i="12" s="1"/>
  <c r="Z5" i="20"/>
  <c r="L5" i="20"/>
  <c r="E5" i="20"/>
  <c r="E29" i="20" s="1"/>
  <c r="D30" i="20" s="1"/>
  <c r="Z5" i="19"/>
  <c r="E29" i="19"/>
  <c r="D30" i="19" s="1"/>
  <c r="J9" i="12" s="1"/>
  <c r="Z6" i="15"/>
  <c r="AG5" i="15"/>
  <c r="AG29" i="15" s="1"/>
  <c r="AF30" i="15" s="1"/>
  <c r="J8" i="12" s="1"/>
  <c r="L6" i="15"/>
  <c r="L5" i="15"/>
  <c r="Z5" i="15"/>
  <c r="E29" i="15"/>
  <c r="D30" i="15" s="1"/>
  <c r="T29" i="20" l="1"/>
  <c r="R31" i="20" s="1"/>
  <c r="K16" i="12" s="1"/>
  <c r="AH29" i="20"/>
  <c r="AF31" i="20" s="1"/>
  <c r="K18" i="12" s="1"/>
  <c r="AG29" i="20"/>
  <c r="AF30" i="20" s="1"/>
  <c r="J18" i="12" s="1"/>
  <c r="U29" i="19"/>
  <c r="R32" i="19" s="1"/>
  <c r="L11" i="12" s="1"/>
  <c r="Z29" i="15"/>
  <c r="Y30" i="15" s="1"/>
  <c r="J7" i="12" s="1"/>
  <c r="Z29" i="20"/>
  <c r="Y30" i="20" s="1"/>
  <c r="J17" i="12" s="1"/>
  <c r="S29" i="19"/>
  <c r="R30" i="19" s="1"/>
  <c r="J11" i="12" s="1"/>
  <c r="AB29" i="20"/>
  <c r="Y32" i="20" s="1"/>
  <c r="L17" i="12" s="1"/>
  <c r="M29" i="20"/>
  <c r="K31" i="20" s="1"/>
  <c r="K15" i="12" s="1"/>
  <c r="S29" i="20"/>
  <c r="R30" i="20" s="1"/>
  <c r="J16" i="12" s="1"/>
  <c r="G29" i="20"/>
  <c r="D32" i="20" s="1"/>
  <c r="L14" i="12" s="1"/>
  <c r="U29" i="20"/>
  <c r="R32" i="20" s="1"/>
  <c r="L16" i="12" s="1"/>
  <c r="AA29" i="19"/>
  <c r="Y31" i="19" s="1"/>
  <c r="K12" i="12" s="1"/>
  <c r="N29" i="20"/>
  <c r="K32" i="20" s="1"/>
  <c r="L15" i="12" s="1"/>
  <c r="J14" i="12"/>
  <c r="N29" i="19"/>
  <c r="K32" i="19" s="1"/>
  <c r="L10" i="12" s="1"/>
  <c r="AA29" i="20"/>
  <c r="Y31" i="20" s="1"/>
  <c r="L29" i="15"/>
  <c r="K30" i="15" s="1"/>
  <c r="J5" i="12" s="1"/>
  <c r="F29" i="15"/>
  <c r="D31" i="15" s="1"/>
  <c r="G29" i="15"/>
  <c r="D32" i="15" s="1"/>
  <c r="M29" i="19"/>
  <c r="K31" i="19" s="1"/>
  <c r="K10" i="12" s="1"/>
  <c r="L29" i="20"/>
  <c r="K30" i="20" s="1"/>
  <c r="J15" i="12" s="1"/>
  <c r="AI29" i="20"/>
  <c r="AF32" i="20" s="1"/>
  <c r="L18" i="12" s="1"/>
  <c r="F29" i="20"/>
  <c r="D31" i="20" s="1"/>
  <c r="K14" i="12" s="1"/>
  <c r="AH29" i="19"/>
  <c r="AF31" i="19" s="1"/>
  <c r="K13" i="12" s="1"/>
  <c r="AI29" i="19"/>
  <c r="AF32" i="19" s="1"/>
  <c r="L13" i="12" s="1"/>
  <c r="AB29" i="19"/>
  <c r="Y32" i="19" s="1"/>
  <c r="L12" i="12" s="1"/>
  <c r="Z29" i="19"/>
  <c r="Y30" i="19" s="1"/>
  <c r="J12" i="12" s="1"/>
  <c r="L29" i="19"/>
  <c r="K30" i="19" s="1"/>
  <c r="J10" i="12" s="1"/>
  <c r="F29" i="19"/>
  <c r="D31" i="19" s="1"/>
  <c r="K9" i="12" s="1"/>
  <c r="G29" i="19"/>
  <c r="D32" i="19" s="1"/>
  <c r="L9" i="12" s="1"/>
  <c r="AA29" i="15"/>
  <c r="Y31" i="15" s="1"/>
  <c r="K7" i="12" s="1"/>
  <c r="AI29" i="15"/>
  <c r="AF32" i="15" s="1"/>
  <c r="L8" i="12" s="1"/>
  <c r="AH29" i="15"/>
  <c r="AF31" i="15" s="1"/>
  <c r="K8" i="12" s="1"/>
  <c r="AB29" i="15"/>
  <c r="Y32" i="15" s="1"/>
  <c r="L7" i="12" s="1"/>
  <c r="U29" i="15"/>
  <c r="R32" i="15" s="1"/>
  <c r="L6" i="12" s="1"/>
  <c r="S29" i="15"/>
  <c r="R30" i="15" s="1"/>
  <c r="J6" i="12" s="1"/>
  <c r="T29" i="15"/>
  <c r="R31" i="15" s="1"/>
  <c r="K6" i="12" s="1"/>
  <c r="N29" i="15"/>
  <c r="K32" i="15" s="1"/>
  <c r="L5" i="12" s="1"/>
  <c r="M29" i="15"/>
  <c r="K31" i="15" s="1"/>
  <c r="K5" i="12" s="1"/>
  <c r="K3" i="12"/>
  <c r="J3" i="12"/>
  <c r="M30" i="14"/>
  <c r="K32" i="14" s="1"/>
  <c r="O4" i="12" l="1"/>
  <c r="O6" i="12"/>
  <c r="R36" i="20"/>
  <c r="R36" i="19"/>
  <c r="K36" i="19"/>
  <c r="D36" i="15"/>
  <c r="D36" i="20"/>
  <c r="K36" i="20"/>
  <c r="Y36" i="20"/>
  <c r="K17" i="12"/>
  <c r="AF36" i="20"/>
  <c r="K36" i="15"/>
  <c r="AF36" i="19"/>
  <c r="Y36" i="19"/>
  <c r="D36" i="19"/>
  <c r="R36" i="15"/>
  <c r="Y36" i="15"/>
  <c r="AF36" i="15"/>
  <c r="N30" i="14"/>
  <c r="K33" i="14" s="1"/>
  <c r="L30" i="14"/>
  <c r="K31" i="14" s="1"/>
  <c r="L3" i="12" l="1"/>
  <c r="K37" i="14"/>
  <c r="X27" i="19" l="1"/>
  <c r="C18" i="12" l="1"/>
  <c r="C16" i="12"/>
  <c r="G17" i="12" l="1"/>
  <c r="G15" i="12"/>
  <c r="G14" i="12"/>
  <c r="G13" i="12"/>
  <c r="G12" i="12"/>
  <c r="F18" i="12"/>
  <c r="F17" i="12"/>
  <c r="F15" i="12"/>
  <c r="F14" i="12"/>
  <c r="F13" i="12"/>
  <c r="F12" i="12"/>
  <c r="E18" i="12"/>
  <c r="E17" i="12"/>
  <c r="E15" i="12"/>
  <c r="E14" i="12"/>
  <c r="E13" i="12"/>
  <c r="E12" i="12"/>
  <c r="D18" i="12"/>
  <c r="D17" i="12"/>
  <c r="D15" i="12"/>
  <c r="D13" i="12"/>
  <c r="D12" i="12"/>
  <c r="D10" i="12"/>
  <c r="D9" i="12"/>
  <c r="D8" i="12"/>
  <c r="C17" i="12"/>
  <c r="C15" i="12"/>
  <c r="C14" i="12"/>
  <c r="C13" i="12"/>
  <c r="C12" i="12"/>
  <c r="C10" i="12"/>
  <c r="C9" i="12"/>
  <c r="C8" i="12"/>
  <c r="D7" i="12"/>
  <c r="C7" i="12"/>
  <c r="X27" i="20"/>
  <c r="J27" i="15"/>
  <c r="O18" i="12" l="1"/>
  <c r="O17" i="12"/>
  <c r="O16" i="12"/>
  <c r="O15" i="12"/>
  <c r="O14" i="12"/>
  <c r="O13" i="12"/>
  <c r="O12" i="12"/>
  <c r="O11" i="12"/>
  <c r="O10" i="12"/>
  <c r="O9" i="12"/>
  <c r="O8" i="12"/>
  <c r="O7" i="12"/>
  <c r="O5" i="12"/>
  <c r="O3" i="12"/>
  <c r="C5" i="12" l="1"/>
  <c r="D5" i="12"/>
</calcChain>
</file>

<file path=xl/sharedStrings.xml><?xml version="1.0" encoding="utf-8"?>
<sst xmlns="http://schemas.openxmlformats.org/spreadsheetml/2006/main" count="1204" uniqueCount="462">
  <si>
    <t>其他</t>
  </si>
  <si>
    <t>日期</t>
  </si>
  <si>
    <t>星期</t>
  </si>
  <si>
    <t>主食</t>
  </si>
  <si>
    <t>供應廠商電話:楊小姐0917612565</t>
    <phoneticPr fontId="1" type="noConversion"/>
  </si>
  <si>
    <t>供應廠商:晶品食品有限公司</t>
    <phoneticPr fontId="1" type="noConversion"/>
  </si>
  <si>
    <t>營養師:陳采瑜</t>
    <phoneticPr fontId="1" type="noConversion"/>
  </si>
  <si>
    <t>供應廠商營養師:陳采瑜</t>
    <phoneticPr fontId="1" type="noConversion"/>
  </si>
  <si>
    <t>廠商電話:08-7369730</t>
    <phoneticPr fontId="1" type="noConversion"/>
  </si>
  <si>
    <t>白米</t>
    <phoneticPr fontId="1" type="noConversion"/>
  </si>
  <si>
    <t>油脂與堅果種子類(份)</t>
    <phoneticPr fontId="1" type="noConversion"/>
  </si>
  <si>
    <t>乳品類(份)</t>
    <phoneticPr fontId="1" type="noConversion"/>
  </si>
  <si>
    <t>※每週1次有機蔬菜。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</si>
  <si>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</si>
  <si>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水果</t>
    <phoneticPr fontId="1" type="noConversion"/>
  </si>
  <si>
    <t>營養供應比例</t>
    <phoneticPr fontId="1" type="noConversion"/>
  </si>
  <si>
    <t>年級</t>
    <phoneticPr fontId="1" type="noConversion"/>
  </si>
  <si>
    <t>本公司一律使用國產豬、牛肉食材</t>
    <phoneticPr fontId="1" type="noConversion"/>
  </si>
  <si>
    <t>本公司一律使用國產豬、牛肉食材</t>
    <phoneticPr fontId="1" type="noConversion"/>
  </si>
  <si>
    <t>湯</t>
    <phoneticPr fontId="1" type="noConversion"/>
  </si>
  <si>
    <t>蔬菜類(份)</t>
    <phoneticPr fontId="1" type="noConversion"/>
  </si>
  <si>
    <t>副食</t>
    <phoneticPr fontId="1" type="noConversion"/>
  </si>
  <si>
    <t>熱量(kcal)</t>
    <phoneticPr fontId="1" type="noConversion"/>
  </si>
  <si>
    <t>項目</t>
    <phoneticPr fontId="1" type="noConversion"/>
  </si>
  <si>
    <t>副 食一</t>
  </si>
  <si>
    <t>副 食二</t>
  </si>
  <si>
    <t>紅蘿蔔</t>
  </si>
  <si>
    <t>湯</t>
  </si>
  <si>
    <t>高麗菜</t>
    <phoneticPr fontId="1" type="noConversion"/>
  </si>
  <si>
    <t>糙米</t>
    <phoneticPr fontId="1" type="noConversion"/>
  </si>
  <si>
    <t xml:space="preserve"> 星期五</t>
  </si>
  <si>
    <t>白米</t>
  </si>
  <si>
    <t>食材</t>
    <phoneticPr fontId="1" type="noConversion"/>
  </si>
  <si>
    <t>豆魚蛋肉類(份)</t>
  </si>
  <si>
    <t>本公司一律使用國產豬、牛肉食材</t>
    <phoneticPr fontId="1" type="noConversion"/>
  </si>
  <si>
    <t>有機蔬菜</t>
  </si>
  <si>
    <t>水果(份)</t>
    <phoneticPr fontId="1" type="noConversion"/>
  </si>
  <si>
    <t>菜名/烹調法</t>
  </si>
  <si>
    <t>材料</t>
  </si>
  <si>
    <t>高麗菜、絲瓜、大白菜、豆芽菜、鵝白菜、西芹</t>
  </si>
  <si>
    <t>雞蛋</t>
  </si>
  <si>
    <t>適量</t>
  </si>
  <si>
    <t>水果</t>
  </si>
  <si>
    <t>地瓜葉、青江菜、菠菜、韭菜花、大.小黃瓜、芥藍、空心菜、雪裡紅、杏菜、油菜、菜豆</t>
  </si>
  <si>
    <t>深色青菜</t>
  </si>
  <si>
    <t>白米飯</t>
  </si>
  <si>
    <t>年級</t>
    <phoneticPr fontId="1" type="noConversion"/>
  </si>
  <si>
    <t>糙米飯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</si>
  <si>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</si>
  <si>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</si>
  <si>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副 食三</t>
    <phoneticPr fontId="1" type="noConversion"/>
  </si>
  <si>
    <t>全榖雜糧類(份)</t>
    <phoneticPr fontId="1" type="noConversion"/>
  </si>
  <si>
    <t>熱量(大卡)</t>
    <phoneticPr fontId="1" type="noConversion"/>
  </si>
  <si>
    <t>2.5</t>
    <phoneticPr fontId="1" type="noConversion"/>
  </si>
  <si>
    <t>2.5</t>
    <phoneticPr fontId="1" type="noConversion"/>
  </si>
  <si>
    <t>菜名/烹調法</t>
    <phoneticPr fontId="1" type="noConversion"/>
  </si>
  <si>
    <t>食材</t>
    <phoneticPr fontId="1" type="noConversion"/>
  </si>
  <si>
    <t>學校採購量(kg)</t>
    <phoneticPr fontId="1" type="noConversion"/>
  </si>
  <si>
    <t>一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</si>
  <si>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</si>
  <si>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</si>
  <si>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</si>
  <si>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二</t>
    <phoneticPr fontId="1" type="noConversion"/>
  </si>
  <si>
    <t>絞肉</t>
    <phoneticPr fontId="1" type="noConversion"/>
  </si>
  <si>
    <t>全榖雜糧類(份)</t>
    <phoneticPr fontId="1" type="noConversion"/>
  </si>
  <si>
    <t>年級</t>
    <phoneticPr fontId="1" type="noConversion"/>
  </si>
  <si>
    <t>全榖雜糧類(份)</t>
    <phoneticPr fontId="1" type="noConversion"/>
  </si>
  <si>
    <t>豆魚蛋肉類(份)</t>
    <phoneticPr fontId="1" type="noConversion"/>
  </si>
  <si>
    <t>有機青菜</t>
    <phoneticPr fontId="1" type="noConversion"/>
  </si>
  <si>
    <t>※每日供應四菜一湯，若遇特殊情形(如颱風天、缺貨、停水【電】)請校方午秘委員允許廠商更改菜單，謝謝!</t>
    <phoneticPr fontId="1" type="noConversion"/>
  </si>
  <si>
    <t>※每週1次有機蔬菜。</t>
    <phoneticPr fontId="1" type="noConversion"/>
  </si>
  <si>
    <t>食譜設計:陳采瑜</t>
    <phoneticPr fontId="1" type="noConversion"/>
  </si>
  <si>
    <t xml:space="preserve">執行秘書: </t>
    <phoneticPr fontId="1" type="noConversion"/>
  </si>
  <si>
    <t xml:space="preserve"> 主任:</t>
    <phoneticPr fontId="1" type="noConversion"/>
  </si>
  <si>
    <t>校長:</t>
    <phoneticPr fontId="1" type="noConversion"/>
  </si>
  <si>
    <t>副 食二</t>
    <phoneticPr fontId="1" type="noConversion"/>
  </si>
  <si>
    <t>供應人數：  人</t>
    <phoneticPr fontId="1" type="noConversion"/>
  </si>
  <si>
    <t>供應人數：人</t>
    <phoneticPr fontId="1" type="noConversion"/>
  </si>
  <si>
    <t>附註</t>
    <phoneticPr fontId="1" type="noConversion"/>
  </si>
  <si>
    <t>水果</t>
    <phoneticPr fontId="1" type="noConversion"/>
  </si>
  <si>
    <t>總熱量</t>
  </si>
  <si>
    <t>水果</t>
    <phoneticPr fontId="1" type="noConversion"/>
  </si>
  <si>
    <t>1份</t>
    <phoneticPr fontId="1" type="noConversion"/>
  </si>
  <si>
    <t>其他</t>
    <phoneticPr fontId="1" type="noConversion"/>
  </si>
  <si>
    <t>1份</t>
    <phoneticPr fontId="1" type="noConversion"/>
  </si>
  <si>
    <t>水果</t>
    <phoneticPr fontId="1" type="noConversion"/>
  </si>
  <si>
    <t>其他</t>
    <phoneticPr fontId="1" type="noConversion"/>
  </si>
  <si>
    <t>全榖雜糧類(份)</t>
    <phoneticPr fontId="1" type="noConversion"/>
  </si>
  <si>
    <t>油脂與堅果種子類(份)</t>
    <phoneticPr fontId="1" type="noConversion"/>
  </si>
  <si>
    <t>熱量(大卡)</t>
    <phoneticPr fontId="1" type="noConversion"/>
  </si>
  <si>
    <t>有機青菜</t>
    <phoneticPr fontId="1" type="noConversion"/>
  </si>
  <si>
    <t>紅蘿蔔</t>
    <phoneticPr fontId="1" type="noConversion"/>
  </si>
  <si>
    <t>麻婆豆腐(煮)</t>
  </si>
  <si>
    <t>糙米飯</t>
    <phoneticPr fontId="1" type="noConversion"/>
  </si>
  <si>
    <t>白米</t>
    <phoneticPr fontId="1" type="noConversion"/>
  </si>
  <si>
    <t>高麗菜</t>
  </si>
  <si>
    <r>
      <t xml:space="preserve"> </t>
    </r>
    <r>
      <rPr>
        <sz val="12"/>
        <rFont val="細明體"/>
        <family val="3"/>
        <charset val="136"/>
      </rPr>
      <t>星期二</t>
    </r>
  </si>
  <si>
    <r>
      <t xml:space="preserve"> </t>
    </r>
    <r>
      <rPr>
        <sz val="12"/>
        <rFont val="細明體"/>
        <family val="3"/>
        <charset val="136"/>
      </rPr>
      <t>星期四</t>
    </r>
  </si>
  <si>
    <t>c</t>
    <phoneticPr fontId="1" type="noConversion"/>
  </si>
  <si>
    <t>p</t>
    <phoneticPr fontId="1" type="noConversion"/>
  </si>
  <si>
    <t>v</t>
    <phoneticPr fontId="1" type="noConversion"/>
  </si>
  <si>
    <t>備註</t>
  </si>
  <si>
    <t>洋蔥</t>
    <phoneticPr fontId="1" type="noConversion"/>
  </si>
  <si>
    <t>有機蔬菜</t>
    <phoneticPr fontId="1" type="noConversion"/>
  </si>
  <si>
    <t>全穀根莖類(份)</t>
    <phoneticPr fontId="1" type="noConversion"/>
  </si>
  <si>
    <t>精進計畫</t>
    <phoneticPr fontId="1" type="noConversion"/>
  </si>
  <si>
    <t>200ml</t>
    <phoneticPr fontId="1" type="noConversion"/>
  </si>
  <si>
    <t>豆芽菜</t>
    <phoneticPr fontId="1" type="noConversion"/>
  </si>
  <si>
    <t>味噌豆腐湯</t>
    <phoneticPr fontId="1" type="noConversion"/>
  </si>
  <si>
    <t>豆腐</t>
    <phoneticPr fontId="1" type="noConversion"/>
  </si>
  <si>
    <t>味噌</t>
    <phoneticPr fontId="1" type="noConversion"/>
  </si>
  <si>
    <t>適量</t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</si>
  <si>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</si>
  <si>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t>日期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</si>
  <si>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</si>
  <si>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t>星期三</t>
    <phoneticPr fontId="1" type="noConversion"/>
  </si>
  <si>
    <t>日期</t>
    <phoneticPr fontId="1" type="noConversion"/>
  </si>
  <si>
    <t>星期三</t>
    <phoneticPr fontId="1" type="noConversion"/>
  </si>
  <si>
    <t>關東煮(煮)</t>
    <phoneticPr fontId="1" type="noConversion"/>
  </si>
  <si>
    <t>香菇</t>
    <phoneticPr fontId="1" type="noConversion"/>
  </si>
  <si>
    <t>紅蘿蔔</t>
    <phoneticPr fontId="1" type="noConversion"/>
  </si>
  <si>
    <t>雞蛋</t>
    <phoneticPr fontId="1" type="noConversion"/>
  </si>
  <si>
    <t>九層塔</t>
  </si>
  <si>
    <t>薑片</t>
  </si>
  <si>
    <t>三杯雞(炒)</t>
    <phoneticPr fontId="1" type="noConversion"/>
  </si>
  <si>
    <t>海芽蛋花湯</t>
    <phoneticPr fontId="1" type="noConversion"/>
  </si>
  <si>
    <t>義式嫩雞(煮)</t>
    <phoneticPr fontId="1" type="noConversion"/>
  </si>
  <si>
    <t>光雞丁</t>
    <phoneticPr fontId="1" type="noConversion"/>
  </si>
  <si>
    <t>台式打拋肉(炒)</t>
    <phoneticPr fontId="1" type="noConversion"/>
  </si>
  <si>
    <t>海帶雙絲(炒)</t>
    <phoneticPr fontId="1" type="noConversion"/>
  </si>
  <si>
    <t>4/2</t>
  </si>
  <si>
    <t>4/9</t>
  </si>
  <si>
    <t>4/10</t>
  </si>
  <si>
    <t>4/23</t>
  </si>
  <si>
    <t>4/16</t>
  </si>
  <si>
    <t>4/17</t>
  </si>
  <si>
    <t>4/24</t>
  </si>
  <si>
    <t>玉米</t>
    <phoneticPr fontId="1" type="noConversion"/>
  </si>
  <si>
    <t>光雞丁</t>
    <phoneticPr fontId="1" type="noConversion"/>
  </si>
  <si>
    <t>肉絲</t>
    <phoneticPr fontId="1" type="noConversion"/>
  </si>
  <si>
    <t>馬鈴薯</t>
    <phoneticPr fontId="1" type="noConversion"/>
  </si>
  <si>
    <t>義大利香料</t>
    <phoneticPr fontId="1" type="noConversion"/>
  </si>
  <si>
    <t>深色青菜</t>
    <phoneticPr fontId="1" type="noConversion"/>
  </si>
  <si>
    <t>學校採購量(kg)</t>
    <phoneticPr fontId="1" type="noConversion"/>
  </si>
  <si>
    <t>玉米濃湯</t>
    <phoneticPr fontId="1" type="noConversion"/>
  </si>
  <si>
    <t>杏鮑菇</t>
    <phoneticPr fontId="1" type="noConversion"/>
  </si>
  <si>
    <t>木耳</t>
    <phoneticPr fontId="1" type="noConversion"/>
  </si>
  <si>
    <t>龍骨</t>
    <phoneticPr fontId="1" type="noConversion"/>
  </si>
  <si>
    <t>脆筍絲</t>
    <phoneticPr fontId="1" type="noConversion"/>
  </si>
  <si>
    <t>豆瓣醬</t>
    <phoneticPr fontId="1" type="noConversion"/>
  </si>
  <si>
    <t>青蔥</t>
    <phoneticPr fontId="1" type="noConversion"/>
  </si>
  <si>
    <t>大黃瓜</t>
    <phoneticPr fontId="1" type="noConversion"/>
  </si>
  <si>
    <t>雞胸丁</t>
    <phoneticPr fontId="1" type="noConversion"/>
  </si>
  <si>
    <t>玉米粒</t>
    <phoneticPr fontId="1" type="noConversion"/>
  </si>
  <si>
    <t>豬絞肉</t>
    <phoneticPr fontId="1" type="noConversion"/>
  </si>
  <si>
    <t>九層塔</t>
    <phoneticPr fontId="1" type="noConversion"/>
  </si>
  <si>
    <t>冬瓜</t>
    <phoneticPr fontId="1" type="noConversion"/>
  </si>
  <si>
    <t>薑絲</t>
    <phoneticPr fontId="1" type="noConversion"/>
  </si>
  <si>
    <t>海帶絲</t>
    <phoneticPr fontId="1" type="noConversion"/>
  </si>
  <si>
    <t>豆干絲</t>
    <phoneticPr fontId="1" type="noConversion"/>
  </si>
  <si>
    <t>白蘿蔔</t>
    <phoneticPr fontId="1" type="noConversion"/>
  </si>
  <si>
    <t>魚丸</t>
    <phoneticPr fontId="1" type="noConversion"/>
  </si>
  <si>
    <t>豆薯</t>
    <phoneticPr fontId="1" type="noConversion"/>
  </si>
  <si>
    <t>適量</t>
    <phoneticPr fontId="1" type="noConversion"/>
  </si>
  <si>
    <t>粉圓</t>
    <phoneticPr fontId="1" type="noConversion"/>
  </si>
  <si>
    <t>蕃茄</t>
    <phoneticPr fontId="1" type="noConversion"/>
  </si>
  <si>
    <t>水果</t>
    <phoneticPr fontId="1" type="noConversion"/>
  </si>
  <si>
    <t>水果</t>
    <phoneticPr fontId="1" type="noConversion"/>
  </si>
  <si>
    <t>米血糕(20)</t>
    <phoneticPr fontId="1" type="noConversion"/>
  </si>
  <si>
    <t>黃瓜</t>
    <phoneticPr fontId="1" type="noConversion"/>
  </si>
  <si>
    <t>二砂糖</t>
    <phoneticPr fontId="1" type="noConversion"/>
  </si>
  <si>
    <t>絲瓜</t>
    <phoneticPr fontId="1" type="noConversion"/>
  </si>
  <si>
    <t>枸杞</t>
    <phoneticPr fontId="1" type="noConversion"/>
  </si>
  <si>
    <t>牛排麵</t>
    <phoneticPr fontId="1" type="noConversion"/>
  </si>
  <si>
    <t>紅燒豬肉麵(湯料)</t>
    <phoneticPr fontId="1" type="noConversion"/>
  </si>
  <si>
    <t>肉丁</t>
    <phoneticPr fontId="1" type="noConversion"/>
  </si>
  <si>
    <t>滷包</t>
    <phoneticPr fontId="1" type="noConversion"/>
  </si>
  <si>
    <t>番茄</t>
    <phoneticPr fontId="1" type="noConversion"/>
  </si>
  <si>
    <t>白蘿蔔</t>
    <phoneticPr fontId="1" type="noConversion"/>
  </si>
  <si>
    <t>榨菜肉絲湯</t>
    <phoneticPr fontId="1" type="noConversion"/>
  </si>
  <si>
    <t>榨菜</t>
    <phoneticPr fontId="1" type="noConversion"/>
  </si>
  <si>
    <t>有機蔬菜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</si>
  <si>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</si>
  <si>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</si>
  <si>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金針菇</t>
    <phoneticPr fontId="1" type="noConversion"/>
  </si>
  <si>
    <t>銀芽肉絲(炒)</t>
    <phoneticPr fontId="1" type="noConversion"/>
  </si>
  <si>
    <t>芹菜</t>
    <phoneticPr fontId="1" type="noConversion"/>
  </si>
  <si>
    <t>香菇滷肉燥</t>
    <phoneticPr fontId="1" type="noConversion"/>
  </si>
  <si>
    <t>珍菇肉絲湯</t>
    <phoneticPr fontId="1" type="noConversion"/>
  </si>
  <si>
    <t>4/8</t>
  </si>
  <si>
    <t>4/15</t>
  </si>
  <si>
    <t>4/22</t>
  </si>
  <si>
    <t>4/29</t>
  </si>
  <si>
    <t>4/30</t>
  </si>
  <si>
    <t>洋蔥肉絲(煮)</t>
    <phoneticPr fontId="1" type="noConversion"/>
  </si>
  <si>
    <t>肉片</t>
    <phoneticPr fontId="1" type="noConversion"/>
  </si>
  <si>
    <t>芋頭絞肉(煮)</t>
    <phoneticPr fontId="1" type="noConversion"/>
  </si>
  <si>
    <t>芋頭丁</t>
    <phoneticPr fontId="1" type="noConversion"/>
  </si>
  <si>
    <t>絞肉</t>
    <phoneticPr fontId="1" type="noConversion"/>
  </si>
  <si>
    <t>筍絲排骨湯</t>
    <phoneticPr fontId="1" type="noConversion"/>
  </si>
  <si>
    <t>綠豆仁</t>
    <phoneticPr fontId="1" type="noConversion"/>
  </si>
  <si>
    <t>豆奶</t>
    <phoneticPr fontId="1" type="noConversion"/>
  </si>
  <si>
    <t>全脂奶粉</t>
    <phoneticPr fontId="1" type="noConversion"/>
  </si>
  <si>
    <t>330ml</t>
    <phoneticPr fontId="1" type="noConversion"/>
  </si>
  <si>
    <t>蘿蔔</t>
  </si>
  <si>
    <t>芹菜</t>
  </si>
  <si>
    <t>冬瓜燜肉(煮)</t>
    <phoneticPr fontId="1" type="noConversion"/>
  </si>
  <si>
    <t>黑輪條</t>
    <phoneticPr fontId="1" type="noConversion"/>
  </si>
  <si>
    <t>黃瓜排骨湯</t>
    <phoneticPr fontId="1" type="noConversion"/>
  </si>
  <si>
    <t>冬瓜魚丸湯</t>
    <phoneticPr fontId="1" type="noConversion"/>
  </si>
  <si>
    <t>白芝麻</t>
    <phoneticPr fontId="1" type="noConversion"/>
  </si>
  <si>
    <t>豆干</t>
    <phoneticPr fontId="1" type="noConversion"/>
  </si>
  <si>
    <t>芹菜豆干(炒)</t>
    <phoneticPr fontId="1" type="noConversion"/>
  </si>
  <si>
    <t>黃瓜雞片(炒)</t>
    <phoneticPr fontId="1" type="noConversion"/>
  </si>
  <si>
    <t>雞胸肉片</t>
    <phoneticPr fontId="1" type="noConversion"/>
  </si>
  <si>
    <t>花椰菜炒肉絲（炒﹚</t>
    <phoneticPr fontId="1" type="noConversion"/>
  </si>
  <si>
    <t>蘿蔔龍骨湯</t>
    <phoneticPr fontId="1" type="noConversion"/>
  </si>
  <si>
    <t>薯條</t>
    <phoneticPr fontId="1" type="noConversion"/>
  </si>
  <si>
    <t>4/1</t>
    <phoneticPr fontId="1" type="noConversion"/>
  </si>
  <si>
    <t>4/7</t>
    <phoneticPr fontId="1" type="noConversion"/>
  </si>
  <si>
    <t>4/13</t>
    <phoneticPr fontId="1" type="noConversion"/>
  </si>
  <si>
    <t>4/14</t>
  </si>
  <si>
    <t>4/20</t>
    <phoneticPr fontId="1" type="noConversion"/>
  </si>
  <si>
    <t>4/21</t>
  </si>
  <si>
    <t>4/27</t>
    <phoneticPr fontId="1" type="noConversion"/>
  </si>
  <si>
    <t>4/28</t>
  </si>
  <si>
    <t>4月8日(簡餐日)</t>
    <phoneticPr fontId="1" type="noConversion"/>
  </si>
  <si>
    <t>4月15日(簡餐日)</t>
    <phoneticPr fontId="1" type="noConversion"/>
  </si>
  <si>
    <t>4月22日(簡餐日)</t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</si>
  <si>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</si>
  <si>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</si>
  <si>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</si>
  <si>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星期三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</si>
  <si>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</si>
  <si>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</si>
  <si>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rPr>
        <sz val="12"/>
        <rFont val="新細明體"/>
        <family val="1"/>
        <charset val="136"/>
      </rPr>
      <t>芙蓉絲瓜(煮)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</si>
  <si>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</si>
  <si>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</si>
  <si>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</si>
  <si>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</si>
  <si>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</si>
  <si>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供應人數：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</si>
  <si>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rPr>
        <sz val="12"/>
        <rFont val="新細明體"/>
        <family val="1"/>
        <charset val="136"/>
      </rPr>
      <t>每人</t>
    </r>
    <r>
      <rPr>
        <sz val="12"/>
        <rFont val="Times New Roman"/>
        <family val="1"/>
      </rPr>
      <t>(g)</t>
    </r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</si>
  <si>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</si>
  <si>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</si>
  <si>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</si>
  <si>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</si>
  <si>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</si>
  <si>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t xml:space="preserve"> 星期四</t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</si>
  <si>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</si>
  <si>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</si>
  <si>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t>糙米</t>
  </si>
  <si>
    <t>洋蔥</t>
  </si>
  <si>
    <t>南瓜</t>
  </si>
  <si>
    <t>木耳</t>
  </si>
  <si>
    <t>肉絲</t>
  </si>
  <si>
    <t>大骨</t>
    <phoneticPr fontId="1" type="noConversion"/>
  </si>
  <si>
    <t>3隻</t>
    <phoneticPr fontId="1" type="noConversion"/>
  </si>
  <si>
    <t>蜜汁雞(炒)</t>
    <phoneticPr fontId="1" type="noConversion"/>
  </si>
  <si>
    <t>星期四</t>
    <phoneticPr fontId="1" type="noConversion"/>
  </si>
  <si>
    <t>白花椰（冷凍）</t>
    <phoneticPr fontId="1" type="noConversion"/>
  </si>
  <si>
    <t>南瓜米粉</t>
    <phoneticPr fontId="1" type="noConversion"/>
  </si>
  <si>
    <t>米粉</t>
    <phoneticPr fontId="1" type="noConversion"/>
  </si>
  <si>
    <t>豆芽菜</t>
  </si>
  <si>
    <t>紅蘿蔔炒蛋(炒)</t>
    <phoneticPr fontId="1" type="noConversion"/>
  </si>
  <si>
    <t>紅蘿蔔絲</t>
    <phoneticPr fontId="1" type="noConversion"/>
  </si>
  <si>
    <t>南瓜</t>
    <phoneticPr fontId="1" type="noConversion"/>
  </si>
  <si>
    <t>豬絞肉</t>
  </si>
  <si>
    <t>滷雞腿(滷)</t>
    <phoneticPr fontId="1" type="noConversion"/>
  </si>
  <si>
    <t>雞腿</t>
  </si>
  <si>
    <t>螞蟻上樹</t>
    <phoneticPr fontId="1" type="noConversion"/>
  </si>
  <si>
    <t>冬粉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</si>
  <si>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</si>
  <si>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鮮奶</t>
    <phoneticPr fontId="1" type="noConversion"/>
  </si>
  <si>
    <r>
      <t>2026/4/13(</t>
    </r>
    <r>
      <rPr>
        <sz val="12"/>
        <rFont val="細明體"/>
        <family val="3"/>
        <charset val="136"/>
      </rPr>
      <t>蔬食日</t>
    </r>
    <r>
      <rPr>
        <sz val="12"/>
        <rFont val="Times New Roman"/>
        <family val="1"/>
      </rPr>
      <t>)</t>
    </r>
    <phoneticPr fontId="1" type="noConversion"/>
  </si>
  <si>
    <t>海帶芽</t>
  </si>
  <si>
    <t>味噌</t>
  </si>
  <si>
    <t>青葱</t>
  </si>
  <si>
    <t>馬鈴薯丁</t>
    <phoneticPr fontId="1" type="noConversion"/>
  </si>
  <si>
    <t>100克</t>
    <phoneticPr fontId="1" type="noConversion"/>
  </si>
  <si>
    <t>1份</t>
  </si>
  <si>
    <t>250ml</t>
    <phoneticPr fontId="1" type="noConversion"/>
  </si>
  <si>
    <t>1粒</t>
    <phoneticPr fontId="1" type="noConversion"/>
  </si>
  <si>
    <t>200ml</t>
    <phoneticPr fontId="1" type="noConversion"/>
  </si>
  <si>
    <t>滷雞翅</t>
    <phoneticPr fontId="1" type="noConversion"/>
  </si>
  <si>
    <t>雞翅</t>
  </si>
  <si>
    <t>肉絲</t>
    <phoneticPr fontId="1" type="noConversion"/>
  </si>
  <si>
    <t>蘿蔔</t>
    <phoneticPr fontId="1" type="noConversion"/>
  </si>
  <si>
    <t>玉米塊</t>
    <phoneticPr fontId="1" type="noConversion"/>
  </si>
  <si>
    <t>200g</t>
    <phoneticPr fontId="1" type="noConversion"/>
  </si>
  <si>
    <t>200ml</t>
    <phoneticPr fontId="1" type="noConversion"/>
  </si>
  <si>
    <t>1個</t>
    <phoneticPr fontId="1" type="noConversion"/>
  </si>
  <si>
    <r>
      <t>珍珠</t>
    </r>
    <r>
      <rPr>
        <sz val="12"/>
        <color rgb="FFFF0000"/>
        <rFont val="新細明體"/>
        <family val="1"/>
        <charset val="136"/>
      </rPr>
      <t>冬瓜</t>
    </r>
    <r>
      <rPr>
        <sz val="12"/>
        <rFont val="新細明體"/>
        <family val="1"/>
        <charset val="136"/>
      </rPr>
      <t>鮮奶</t>
    </r>
    <phoneticPr fontId="1" type="noConversion"/>
  </si>
  <si>
    <t>冬瓜磚</t>
    <phoneticPr fontId="1" type="noConversion"/>
  </si>
  <si>
    <t>白粥</t>
    <phoneticPr fontId="1" type="noConversion"/>
  </si>
  <si>
    <t>雞肉蔬菜粥</t>
    <phoneticPr fontId="1" type="noConversion"/>
  </si>
  <si>
    <t>雞絞肉</t>
    <phoneticPr fontId="1" type="noConversion"/>
  </si>
  <si>
    <t>魚丸</t>
    <phoneticPr fontId="1" type="noConversion"/>
  </si>
  <si>
    <t>雞蛋</t>
    <phoneticPr fontId="1" type="noConversion"/>
  </si>
  <si>
    <t>紅蘿蔔丁</t>
    <phoneticPr fontId="1" type="noConversion"/>
  </si>
  <si>
    <t>沙茶炒滷味</t>
    <phoneticPr fontId="1" type="noConversion"/>
  </si>
  <si>
    <t>黑輪條/15</t>
    <phoneticPr fontId="1" type="noConversion"/>
  </si>
  <si>
    <r>
      <t>米血</t>
    </r>
    <r>
      <rPr>
        <sz val="12"/>
        <rFont val="新細明體"/>
        <family val="1"/>
        <charset val="136"/>
      </rPr>
      <t>/20</t>
    </r>
    <phoneticPr fontId="1" type="noConversion"/>
  </si>
  <si>
    <t>海帶節</t>
    <phoneticPr fontId="1" type="noConversion"/>
  </si>
  <si>
    <t>沙茶醬</t>
    <phoneticPr fontId="1" type="noConversion"/>
  </si>
  <si>
    <t>適量</t>
    <phoneticPr fontId="1" type="noConversion"/>
  </si>
  <si>
    <t>有機青菜</t>
    <phoneticPr fontId="1" type="noConversion"/>
  </si>
  <si>
    <t>香菇</t>
    <phoneticPr fontId="1" type="noConversion"/>
  </si>
  <si>
    <t>咕咕雞(炸)</t>
    <phoneticPr fontId="1" type="noConversion"/>
  </si>
  <si>
    <t>海芽豆腐湯</t>
    <phoneticPr fontId="1" type="noConversion"/>
  </si>
  <si>
    <t>青蔥</t>
    <phoneticPr fontId="1" type="noConversion"/>
  </si>
  <si>
    <t>嫩豆腐</t>
    <phoneticPr fontId="1" type="noConversion"/>
  </si>
  <si>
    <t>嫩豆腐</t>
    <phoneticPr fontId="1" type="noConversion"/>
  </si>
  <si>
    <t>小白菜</t>
    <phoneticPr fontId="1" type="noConversion"/>
  </si>
  <si>
    <t>咖哩雞(燴)</t>
    <phoneticPr fontId="1" type="noConversion"/>
  </si>
  <si>
    <r>
      <t>黑胡椒雞丁(</t>
    </r>
    <r>
      <rPr>
        <sz val="12"/>
        <color rgb="FFFF0000"/>
        <rFont val="新細明體"/>
        <family val="1"/>
        <charset val="136"/>
      </rPr>
      <t>炒</t>
    </r>
    <r>
      <rPr>
        <sz val="12"/>
        <rFont val="新細明體"/>
        <family val="1"/>
        <charset val="136"/>
      </rPr>
      <t>)</t>
    </r>
    <phoneticPr fontId="1" type="noConversion"/>
  </si>
  <si>
    <t>羅宋燒肉(煮)</t>
    <phoneticPr fontId="1" type="noConversion"/>
  </si>
  <si>
    <t>光雞丁</t>
    <phoneticPr fontId="1" type="noConversion"/>
  </si>
  <si>
    <t>嫩豆腐</t>
    <phoneticPr fontId="1" type="noConversion"/>
  </si>
  <si>
    <t>肉燥銀芽(炒)</t>
    <phoneticPr fontId="1" type="noConversion"/>
  </si>
  <si>
    <t>紅蘿蔔</t>
    <phoneticPr fontId="1" type="noConversion"/>
  </si>
  <si>
    <t>海根乾片(炒)</t>
    <phoneticPr fontId="1" type="noConversion"/>
  </si>
  <si>
    <t>海帶根</t>
    <phoneticPr fontId="1" type="noConversion"/>
  </si>
  <si>
    <t>豆干</t>
    <phoneticPr fontId="1" type="noConversion"/>
  </si>
  <si>
    <t>紅蘿蔔</t>
    <phoneticPr fontId="1" type="noConversion"/>
  </si>
  <si>
    <r>
      <t>海</t>
    </r>
    <r>
      <rPr>
        <sz val="12"/>
        <color rgb="FFFF0000"/>
        <rFont val="新細明體"/>
        <family val="1"/>
        <charset val="136"/>
      </rPr>
      <t>帶</t>
    </r>
    <r>
      <rPr>
        <sz val="12"/>
        <rFont val="新細明體"/>
        <family val="1"/>
        <charset val="136"/>
      </rPr>
      <t>芽</t>
    </r>
    <phoneticPr fontId="1" type="noConversion"/>
  </si>
  <si>
    <t>珍珠冬瓜鮮奶</t>
    <phoneticPr fontId="1" type="noConversion"/>
  </si>
  <si>
    <t>洋蔥肉片(煮)</t>
    <phoneticPr fontId="1" type="noConversion"/>
  </si>
  <si>
    <t>番茄</t>
    <phoneticPr fontId="1" type="noConversion"/>
  </si>
  <si>
    <t>番茄豆腐湯</t>
    <phoneticPr fontId="1" type="noConversion"/>
  </si>
  <si>
    <t>蔬菜蛋花湯</t>
    <phoneticPr fontId="1" type="noConversion"/>
  </si>
  <si>
    <t>山東白</t>
    <phoneticPr fontId="1" type="noConversion"/>
  </si>
  <si>
    <t>雞蛋</t>
    <phoneticPr fontId="1" type="noConversion"/>
  </si>
  <si>
    <t>油蔥酥</t>
    <phoneticPr fontId="1" type="noConversion"/>
  </si>
  <si>
    <t>適量</t>
    <phoneticPr fontId="1" type="noConversion"/>
  </si>
  <si>
    <t>香酥魚丁(炸)</t>
    <phoneticPr fontId="1" type="noConversion"/>
  </si>
  <si>
    <t>水鯊丁(不冰)</t>
    <phoneticPr fontId="1" type="noConversion"/>
  </si>
  <si>
    <t>青蔥</t>
    <phoneticPr fontId="1" type="noConversion"/>
  </si>
  <si>
    <t>冬瓜</t>
    <phoneticPr fontId="1" type="noConversion"/>
  </si>
  <si>
    <t>海芽蛋花湯</t>
    <phoneticPr fontId="1" type="noConversion"/>
  </si>
  <si>
    <t>冬瓜燜肉(煮)</t>
    <phoneticPr fontId="1" type="noConversion"/>
  </si>
  <si>
    <t>雞胸丁</t>
    <phoneticPr fontId="1" type="noConversion"/>
  </si>
  <si>
    <t>白芝麻</t>
    <phoneticPr fontId="1" type="noConversion"/>
  </si>
  <si>
    <t>豆薯</t>
    <phoneticPr fontId="1" type="noConversion"/>
  </si>
  <si>
    <t>豆干</t>
    <phoneticPr fontId="1" type="noConversion"/>
  </si>
  <si>
    <t>香菜</t>
    <phoneticPr fontId="1" type="noConversion"/>
  </si>
  <si>
    <t>大骨</t>
    <phoneticPr fontId="1" type="noConversion"/>
  </si>
  <si>
    <t>珍菇肉絲湯</t>
    <phoneticPr fontId="1" type="noConversion"/>
  </si>
  <si>
    <r>
      <t>瓜仔</t>
    </r>
    <r>
      <rPr>
        <sz val="12"/>
        <rFont val="新細明體"/>
        <family val="1"/>
        <charset val="136"/>
      </rPr>
      <t>雞(煮)</t>
    </r>
    <phoneticPr fontId="1" type="noConversion"/>
  </si>
  <si>
    <r>
      <rPr>
        <sz val="12"/>
        <rFont val="新細明體"/>
        <family val="1"/>
        <charset val="136"/>
      </rPr>
      <t>蔭瓜</t>
    </r>
    <phoneticPr fontId="1" type="noConversion"/>
  </si>
  <si>
    <r>
      <t>海</t>
    </r>
    <r>
      <rPr>
        <sz val="12"/>
        <rFont val="新細明體"/>
        <family val="1"/>
        <charset val="136"/>
      </rPr>
      <t>帶芽</t>
    </r>
    <phoneticPr fontId="1" type="noConversion"/>
  </si>
  <si>
    <r>
      <rPr>
        <sz val="12"/>
        <rFont val="新細明體"/>
        <family val="1"/>
        <charset val="136"/>
      </rPr>
      <t>芙蓉絲瓜(煮)</t>
    </r>
    <phoneticPr fontId="1" type="noConversion"/>
  </si>
  <si>
    <r>
      <t>絞肉/</t>
    </r>
    <r>
      <rPr>
        <sz val="12"/>
        <rFont val="新細明體"/>
        <family val="1"/>
        <charset val="136"/>
      </rPr>
      <t>20</t>
    </r>
    <phoneticPr fontId="1" type="noConversion"/>
  </si>
  <si>
    <r>
      <rPr>
        <sz val="12"/>
        <rFont val="新細明體"/>
        <family val="1"/>
        <charset val="136"/>
      </rPr>
      <t>有機青菜</t>
    </r>
    <phoneticPr fontId="1" type="noConversion"/>
  </si>
  <si>
    <t>芹菜</t>
    <phoneticPr fontId="1" type="noConversion"/>
  </si>
  <si>
    <t>香菇</t>
    <phoneticPr fontId="1" type="noConversion"/>
  </si>
  <si>
    <t>虱目魚丸</t>
    <phoneticPr fontId="1" type="noConversion"/>
  </si>
  <si>
    <t>油蔥酥</t>
    <phoneticPr fontId="1" type="noConversion"/>
  </si>
  <si>
    <t>脆筍絲</t>
    <phoneticPr fontId="1" type="noConversion"/>
  </si>
  <si>
    <t>蘿蔔</t>
    <phoneticPr fontId="1" type="noConversion"/>
  </si>
  <si>
    <t>紅蘿蔔</t>
    <phoneticPr fontId="1" type="noConversion"/>
  </si>
  <si>
    <t>無骨雞排</t>
  </si>
  <si>
    <t>無骨雞排</t>
    <phoneticPr fontId="1" type="noConversion"/>
  </si>
  <si>
    <t>雞排</t>
    <phoneticPr fontId="1" type="noConversion"/>
  </si>
  <si>
    <t>什錦飯湯</t>
    <phoneticPr fontId="1" type="noConversion"/>
  </si>
  <si>
    <t>魷魚圈</t>
    <phoneticPr fontId="1" type="noConversion"/>
  </si>
  <si>
    <t>鐵路豬排(炸)</t>
    <phoneticPr fontId="1" type="noConversion"/>
  </si>
  <si>
    <t>豬排</t>
    <phoneticPr fontId="1" type="noConversion"/>
  </si>
  <si>
    <t>味增豆腐湯</t>
    <phoneticPr fontId="1" type="noConversion"/>
  </si>
  <si>
    <t>高麗菜</t>
    <phoneticPr fontId="1" type="noConversion"/>
  </si>
  <si>
    <t>醬燒咕咾肉(燒)</t>
    <phoneticPr fontId="1" type="noConversion"/>
  </si>
  <si>
    <t>咕咾肉</t>
    <phoneticPr fontId="1" type="noConversion"/>
  </si>
  <si>
    <t>牛排麵</t>
    <phoneticPr fontId="1" type="noConversion"/>
  </si>
  <si>
    <t>牛排面</t>
    <phoneticPr fontId="1" type="noConversion"/>
  </si>
  <si>
    <t>義式肉醬</t>
    <phoneticPr fontId="1" type="noConversion"/>
  </si>
  <si>
    <t>絞肉</t>
  </si>
  <si>
    <t>番茄</t>
    <phoneticPr fontId="1" type="noConversion"/>
  </si>
  <si>
    <t>番茄醬</t>
  </si>
  <si>
    <t>三色豆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</si>
  <si>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</si>
  <si>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</si>
  <si>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玉米濃湯</t>
    <phoneticPr fontId="1" type="noConversion"/>
  </si>
  <si>
    <t>馬鈴薯</t>
    <phoneticPr fontId="1" type="noConversion"/>
  </si>
  <si>
    <t>雞蛋</t>
    <phoneticPr fontId="1" type="noConversion"/>
  </si>
  <si>
    <t>紅蘿蔔</t>
    <phoneticPr fontId="1" type="noConversion"/>
  </si>
  <si>
    <t>香雞排(炸)</t>
    <phoneticPr fontId="1" type="noConversion"/>
  </si>
  <si>
    <t>芹菜黑輪(拌)</t>
    <phoneticPr fontId="1" type="noConversion"/>
  </si>
  <si>
    <t>黑輪</t>
    <phoneticPr fontId="1" type="noConversion"/>
  </si>
  <si>
    <t>甜薯</t>
    <phoneticPr fontId="1" type="noConversion"/>
  </si>
  <si>
    <t>海苔肉鬆</t>
    <phoneticPr fontId="1" type="noConversion"/>
  </si>
  <si>
    <t>海苔肉鬆</t>
    <phoneticPr fontId="1" type="noConversion"/>
  </si>
  <si>
    <t>糙米飯</t>
    <phoneticPr fontId="1" type="noConversion"/>
  </si>
  <si>
    <t>白米</t>
    <phoneticPr fontId="1" type="noConversion"/>
  </si>
  <si>
    <t>水餃</t>
    <phoneticPr fontId="1" type="noConversion"/>
  </si>
  <si>
    <t>水餃</t>
  </si>
  <si>
    <t>糙米</t>
    <phoneticPr fontId="1" type="noConversion"/>
  </si>
  <si>
    <t>每人10粒</t>
    <phoneticPr fontId="1" type="noConversion"/>
  </si>
  <si>
    <t>糙米</t>
    <phoneticPr fontId="1" type="noConversion"/>
  </si>
  <si>
    <t>薑片</t>
    <phoneticPr fontId="1" type="noConversion"/>
  </si>
  <si>
    <t>肉絲</t>
    <phoneticPr fontId="1" type="noConversion"/>
  </si>
  <si>
    <t>適量</t>
    <phoneticPr fontId="1" type="noConversion"/>
  </si>
  <si>
    <t>脆筍絲</t>
    <phoneticPr fontId="1" type="noConversion"/>
  </si>
  <si>
    <t>木耳</t>
    <phoneticPr fontId="1" type="noConversion"/>
  </si>
  <si>
    <t>番茄炒蛋(炒)</t>
    <phoneticPr fontId="1" type="noConversion"/>
  </si>
  <si>
    <t>雞蛋</t>
    <phoneticPr fontId="1" type="noConversion"/>
  </si>
  <si>
    <r>
      <t>關東煮(</t>
    </r>
    <r>
      <rPr>
        <sz val="12"/>
        <rFont val="新細明體"/>
        <family val="1"/>
        <charset val="136"/>
      </rPr>
      <t>煮)</t>
    </r>
    <phoneticPr fontId="1" type="noConversion"/>
  </si>
  <si>
    <t>蘿蔔</t>
    <phoneticPr fontId="1" type="noConversion"/>
  </si>
  <si>
    <t>雞蛋</t>
    <phoneticPr fontId="1" type="noConversion"/>
  </si>
  <si>
    <t>番茄</t>
    <phoneticPr fontId="1" type="noConversion"/>
  </si>
  <si>
    <t>青蔥</t>
    <phoneticPr fontId="1" type="noConversion"/>
  </si>
  <si>
    <t>南瓜</t>
    <phoneticPr fontId="1" type="noConversion"/>
  </si>
  <si>
    <t>芹菜</t>
    <phoneticPr fontId="1" type="noConversion"/>
  </si>
  <si>
    <t>有機青菜</t>
    <phoneticPr fontId="1" type="noConversion"/>
  </si>
  <si>
    <t>有機青菜</t>
    <phoneticPr fontId="1" type="noConversion"/>
  </si>
  <si>
    <t>深色青菜</t>
    <phoneticPr fontId="1" type="noConversion"/>
  </si>
  <si>
    <t>海結玉米湯</t>
    <phoneticPr fontId="1" type="noConversion"/>
  </si>
  <si>
    <t>玉米塊</t>
    <phoneticPr fontId="1" type="noConversion"/>
  </si>
  <si>
    <t>榨菜肉絲湯</t>
    <phoneticPr fontId="1" type="noConversion"/>
  </si>
  <si>
    <t>味噌魚乾湯</t>
    <phoneticPr fontId="1" type="noConversion"/>
  </si>
  <si>
    <t>青蔥</t>
    <phoneticPr fontId="1" type="noConversion"/>
  </si>
  <si>
    <t>適量</t>
    <phoneticPr fontId="1" type="noConversion"/>
  </si>
  <si>
    <t>海帶結</t>
    <phoneticPr fontId="1" type="noConversion"/>
  </si>
  <si>
    <t>肉絲</t>
    <phoneticPr fontId="1" type="noConversion"/>
  </si>
  <si>
    <t>適量</t>
    <phoneticPr fontId="1" type="noConversion"/>
  </si>
  <si>
    <t>薑絲</t>
    <phoneticPr fontId="1" type="noConversion"/>
  </si>
  <si>
    <t>小魚乾</t>
    <phoneticPr fontId="1" type="noConversion"/>
  </si>
  <si>
    <t>味噌</t>
    <phoneticPr fontId="1" type="noConversion"/>
  </si>
  <si>
    <t>適量</t>
    <phoneticPr fontId="1" type="noConversion"/>
  </si>
  <si>
    <t>豆腐</t>
    <phoneticPr fontId="1" type="noConversion"/>
  </si>
  <si>
    <t>水果</t>
    <phoneticPr fontId="1" type="noConversion"/>
  </si>
  <si>
    <t>200ml</t>
    <phoneticPr fontId="1" type="noConversion"/>
  </si>
  <si>
    <t>1份</t>
    <phoneticPr fontId="1" type="noConversion"/>
  </si>
  <si>
    <t>精進</t>
    <phoneticPr fontId="1" type="noConversion"/>
  </si>
  <si>
    <t>1份</t>
    <phoneticPr fontId="1" type="noConversion"/>
  </si>
  <si>
    <t>精進</t>
    <phoneticPr fontId="1" type="noConversion"/>
  </si>
  <si>
    <t>精進</t>
    <phoneticPr fontId="1" type="noConversion"/>
  </si>
  <si>
    <t>洋蔥</t>
    <phoneticPr fontId="1" type="noConversion"/>
  </si>
  <si>
    <t>酸辣湯餃(煮)</t>
    <phoneticPr fontId="1" type="noConversion"/>
  </si>
  <si>
    <t>烏醋</t>
    <phoneticPr fontId="1" type="noConversion"/>
  </si>
  <si>
    <t>洋芋燉肉(煮)</t>
    <phoneticPr fontId="1" type="noConversion"/>
  </si>
  <si>
    <t>紅蘿蔔</t>
    <phoneticPr fontId="1" type="noConversion"/>
  </si>
  <si>
    <t>蜜汁豬排</t>
    <phoneticPr fontId="1" type="noConversion"/>
  </si>
  <si>
    <t>塔香雞翅(滷)</t>
    <phoneticPr fontId="1" type="noConversion"/>
  </si>
  <si>
    <t>綠豆湯</t>
    <phoneticPr fontId="1" type="noConversion"/>
  </si>
  <si>
    <t>麥克雞塊*3</t>
    <phoneticPr fontId="1" type="noConversion"/>
  </si>
  <si>
    <t>麥克雞塊*3</t>
    <phoneticPr fontId="1" type="noConversion"/>
  </si>
  <si>
    <t>肉燥銀芽(煮)</t>
    <phoneticPr fontId="1" type="noConversion"/>
  </si>
  <si>
    <t>綠豆芽</t>
    <phoneticPr fontId="1" type="noConversion"/>
  </si>
  <si>
    <t>絞肉</t>
    <phoneticPr fontId="1" type="noConversion"/>
  </si>
  <si>
    <t>蘿蔔玉米湯</t>
    <phoneticPr fontId="1" type="noConversion"/>
  </si>
  <si>
    <t>毛豆炒蛋(炒)</t>
    <phoneticPr fontId="1" type="noConversion"/>
  </si>
  <si>
    <t>毛豆</t>
    <phoneticPr fontId="1" type="noConversion"/>
  </si>
  <si>
    <t>黑糖饅頭</t>
    <phoneticPr fontId="1" type="noConversion"/>
  </si>
  <si>
    <t>蔓越莓優酪</t>
    <phoneticPr fontId="1" type="noConversion"/>
  </si>
  <si>
    <t>原味優格</t>
    <phoneticPr fontId="1" type="noConversion"/>
  </si>
  <si>
    <t>優酪乳</t>
    <phoneticPr fontId="1" type="noConversion"/>
  </si>
  <si>
    <r>
      <rPr>
        <sz val="22"/>
        <rFont val="新細明體"/>
        <family val="1"/>
        <charset val="136"/>
      </rPr>
      <t>晶品食品有限公司</t>
    </r>
    <r>
      <rPr>
        <sz val="22"/>
        <rFont val="Adobe 繁黑體 Std B"/>
        <family val="2"/>
        <charset val="128"/>
      </rPr>
      <t xml:space="preserve">  </t>
    </r>
    <r>
      <rPr>
        <sz val="22"/>
        <rFont val="新細明體"/>
        <family val="1"/>
        <charset val="136"/>
      </rPr>
      <t>地磨兒國小</t>
    </r>
    <r>
      <rPr>
        <sz val="22"/>
        <rFont val="Adobe 繁黑體 Std B"/>
        <family val="2"/>
        <charset val="136"/>
      </rPr>
      <t>115</t>
    </r>
    <r>
      <rPr>
        <sz val="22"/>
        <rFont val="新細明體"/>
        <family val="1"/>
        <charset val="136"/>
      </rPr>
      <t>年</t>
    </r>
    <r>
      <rPr>
        <sz val="22"/>
        <rFont val="細明體-ExtB"/>
        <family val="1"/>
        <charset val="136"/>
      </rPr>
      <t>4</t>
    </r>
    <r>
      <rPr>
        <sz val="22"/>
        <rFont val="新細明體"/>
        <family val="1"/>
        <charset val="136"/>
      </rPr>
      <t>月</t>
    </r>
    <r>
      <rPr>
        <sz val="22"/>
        <rFont val="Adobe 繁黑體 Std B"/>
        <family val="2"/>
        <charset val="128"/>
      </rPr>
      <t xml:space="preserve"> </t>
    </r>
    <r>
      <rPr>
        <sz val="22"/>
        <color rgb="FFFF0000"/>
        <rFont val="Adobe 繁黑體 Std B"/>
        <family val="2"/>
        <charset val="128"/>
      </rPr>
      <t xml:space="preserve"> </t>
    </r>
    <r>
      <rPr>
        <sz val="22"/>
        <rFont val="新細明體"/>
        <family val="1"/>
        <charset val="136"/>
      </rPr>
      <t>午餐菜單</t>
    </r>
    <r>
      <rPr>
        <sz val="22"/>
        <rFont val="細明體-ExtB"/>
        <family val="1"/>
        <charset val="136"/>
      </rPr>
      <t xml:space="preserve">   (</t>
    </r>
    <r>
      <rPr>
        <sz val="22"/>
        <rFont val="新細明體"/>
        <family val="1"/>
        <charset val="136"/>
      </rPr>
      <t>本校一律使用國</t>
    </r>
    <r>
      <rPr>
        <sz val="22"/>
        <rFont val="細明體"/>
        <family val="3"/>
        <charset val="136"/>
      </rPr>
      <t>產</t>
    </r>
    <r>
      <rPr>
        <sz val="22"/>
        <rFont val="新細明體"/>
        <family val="1"/>
        <charset val="136"/>
      </rPr>
      <t>豬肉食材</t>
    </r>
    <r>
      <rPr>
        <sz val="22"/>
        <rFont val="細明體-ExtB"/>
        <family val="1"/>
        <charset val="136"/>
      </rPr>
      <t>)</t>
    </r>
    <phoneticPr fontId="1" type="noConversion"/>
  </si>
  <si>
    <t xml:space="preserve"> 屏東縣地磨兒國小115年4月第一週學生午餐食譜(自設廚房)</t>
    <phoneticPr fontId="1" type="noConversion"/>
  </si>
  <si>
    <t xml:space="preserve"> 屏東縣地磨兒國小115年4月第二週學生午餐食譜(自設廚房)</t>
    <phoneticPr fontId="1" type="noConversion"/>
  </si>
  <si>
    <t xml:space="preserve"> 屏東縣地磨兒國小115年4月第三週學生午餐食譜(自設廚房)</t>
    <phoneticPr fontId="1" type="noConversion"/>
  </si>
  <si>
    <t xml:space="preserve"> 屏東縣地磨兒國小115年4月第四週學生午餐食譜(自設廚房)</t>
    <phoneticPr fontId="1" type="noConversion"/>
  </si>
  <si>
    <t xml:space="preserve"> 屏東縣地磨兒國小115年4月第五週學生午餐食譜(自設廚房)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</si>
</sst>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_ "/>
    <numFmt numFmtId="177" formatCode="0;_᣿"/>
    <numFmt numFmtId="178" formatCode="m&quot;月&quot;d&quot;日&quot;"/>
    <numFmt numFmtId="179" formatCode="0.0_);[Red]\(0.0\)"/>
    <numFmt numFmtId="180" formatCode="0_ "/>
    <numFmt numFmtId="181" formatCode="0.0"/>
    <numFmt numFmtId="182" formatCode="0.00_ "/>
    <numFmt numFmtId="183" formatCode="0.000"/>
    <numFmt numFmtId="184" formatCode="0.00_);[Red]\(0.00\)"/>
    <numFmt numFmtId="185" formatCode="0_);[Red]\(0\)"/>
    <numFmt numFmtId="186" formatCode="0.0000"/>
  </numFmts>
  <fonts count="4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2"/>
      <name val="Adobe 繁黑體 Std B"/>
      <family val="2"/>
      <charset val="136"/>
    </font>
    <font>
      <sz val="22"/>
      <color rgb="FFFF0000"/>
      <name val="Adobe 繁黑體 Std B"/>
      <family val="2"/>
      <charset val="128"/>
    </font>
    <font>
      <sz val="22"/>
      <name val="Adobe 繁黑體 Std B"/>
      <family val="2"/>
      <charset val="128"/>
    </font>
    <font>
      <b/>
      <sz val="12"/>
      <name val="新細明體"/>
      <family val="1"/>
      <charset val="136"/>
    </font>
    <font>
      <sz val="22"/>
      <name val="細明體"/>
      <family val="3"/>
      <charset val="136"/>
    </font>
    <font>
      <sz val="12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13"/>
      <name val="標楷體"/>
      <family val="4"/>
      <charset val="136"/>
    </font>
    <font>
      <sz val="14"/>
      <name val="新細明體"/>
      <family val="1"/>
      <charset val="136"/>
    </font>
    <font>
      <sz val="15"/>
      <name val="Microsoft JhengHei UI"/>
      <family val="2"/>
      <charset val="136"/>
    </font>
    <font>
      <sz val="11"/>
      <name val="新細明體"/>
      <family val="1"/>
      <charset val="136"/>
    </font>
    <font>
      <sz val="8"/>
      <name val="新細明體"/>
      <family val="1"/>
      <charset val="136"/>
    </font>
    <font>
      <sz val="16"/>
      <color rgb="FFFF000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24"/>
      <name val="標楷體"/>
      <family val="4"/>
      <charset val="136"/>
    </font>
    <font>
      <sz val="12"/>
      <color rgb="FF00B050"/>
      <name val="標楷體"/>
      <family val="4"/>
      <charset val="136"/>
    </font>
    <font>
      <b/>
      <sz val="10"/>
      <name val="新細明體"/>
      <family val="1"/>
      <charset val="136"/>
    </font>
    <font>
      <b/>
      <sz val="9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sz val="12"/>
      <color rgb="FF000000"/>
      <name val="新細明體"/>
      <family val="1"/>
      <charset val="136"/>
      <scheme val="major"/>
    </font>
    <font>
      <sz val="12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2"/>
      <color rgb="FFFF0000"/>
      <name val="細明體"/>
      <family val="3"/>
      <charset val="136"/>
    </font>
    <font>
      <sz val="12"/>
      <color rgb="FF002060"/>
      <name val="新細明體"/>
      <family val="1"/>
      <charset val="136"/>
    </font>
    <font>
      <sz val="12"/>
      <color rgb="FF002060"/>
      <name val="新細明體"/>
      <family val="1"/>
      <charset val="136"/>
      <scheme val="minor"/>
    </font>
    <font>
      <sz val="10"/>
      <color rgb="FFFF0000"/>
      <name val="新細明體"/>
      <family val="1"/>
      <charset val="136"/>
    </font>
    <font>
      <sz val="12"/>
      <color rgb="FF00B050"/>
      <name val="新細明體"/>
      <family val="1"/>
      <charset val="136"/>
    </font>
    <font>
      <sz val="22"/>
      <name val="新細明體"/>
      <family val="1"/>
      <charset val="136"/>
    </font>
    <font>
      <sz val="22"/>
      <name val="細明體-ExtB"/>
      <family val="1"/>
      <charset val="136"/>
    </font>
    <font>
      <sz val="22"/>
      <name val="Adobe 繁黑體 Std B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/>
      <diagonal/>
    </border>
    <border>
      <left style="medium">
        <color auto="1"/>
      </left>
      <right style="thin">
        <color rgb="FFFF0000"/>
      </right>
      <top/>
      <bottom/>
      <diagonal/>
    </border>
    <border>
      <left style="medium">
        <color auto="1"/>
      </left>
      <right style="thin">
        <color rgb="FFFF0000"/>
      </right>
      <top/>
      <bottom style="thin">
        <color rgb="FFFF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auto="1"/>
      </bottom>
      <diagonal/>
    </border>
  </borders>
  <cellStyleXfs count="10">
    <xf numFmtId="0" fontId="0" fillId="0" borderId="0"/>
    <xf numFmtId="0" fontId="8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</cellStyleXfs>
  <cellXfs count="972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vertical="center"/>
    </xf>
    <xf numFmtId="0" fontId="5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9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/>
    </xf>
    <xf numFmtId="0" fontId="0" fillId="0" borderId="26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3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 shrinkToFit="1"/>
    </xf>
    <xf numFmtId="1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textRotation="255" shrinkToFit="1"/>
    </xf>
    <xf numFmtId="0" fontId="0" fillId="0" borderId="0" xfId="1" applyFont="1" applyFill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Alignment="1">
      <alignment horizontal="center"/>
    </xf>
    <xf numFmtId="49" fontId="10" fillId="0" borderId="51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0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4" fillId="5" borderId="0" xfId="0" applyFont="1" applyFill="1" applyAlignment="1">
      <alignment vertical="center"/>
    </xf>
    <xf numFmtId="0" fontId="4" fillId="5" borderId="0" xfId="0" applyFont="1" applyFill="1"/>
    <xf numFmtId="176" fontId="0" fillId="0" borderId="25" xfId="0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 shrinkToFit="1"/>
    </xf>
    <xf numFmtId="0" fontId="16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2" fontId="0" fillId="0" borderId="3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49" fontId="10" fillId="3" borderId="39" xfId="0" applyNumberFormat="1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shrinkToFi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177" fontId="0" fillId="0" borderId="28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49" xfId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wrapText="1"/>
    </xf>
    <xf numFmtId="176" fontId="0" fillId="0" borderId="25" xfId="0" applyNumberFormat="1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53" xfId="1" applyFont="1" applyFill="1" applyBorder="1" applyAlignment="1">
      <alignment horizontal="left" vertical="center"/>
    </xf>
    <xf numFmtId="0" fontId="0" fillId="0" borderId="49" xfId="1" applyFont="1" applyFill="1" applyBorder="1" applyAlignment="1">
      <alignment horizontal="left"/>
    </xf>
    <xf numFmtId="0" fontId="0" fillId="0" borderId="3" xfId="0" applyFont="1" applyFill="1" applyBorder="1" applyAlignment="1">
      <alignment vertical="center"/>
    </xf>
    <xf numFmtId="0" fontId="0" fillId="0" borderId="47" xfId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61" xfId="1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textRotation="255" shrinkToFit="1"/>
    </xf>
    <xf numFmtId="0" fontId="0" fillId="0" borderId="0" xfId="0" applyFont="1" applyFill="1" applyBorder="1" applyAlignment="1">
      <alignment vertical="center" wrapText="1" shrinkToFit="1"/>
    </xf>
    <xf numFmtId="0" fontId="2" fillId="0" borderId="0" xfId="0" applyFont="1" applyFill="1" applyBorder="1"/>
    <xf numFmtId="0" fontId="7" fillId="0" borderId="1" xfId="0" applyFont="1" applyFill="1" applyBorder="1" applyAlignment="1">
      <alignment horizontal="center" vertical="center"/>
    </xf>
    <xf numFmtId="180" fontId="0" fillId="0" borderId="25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 shrinkToFit="1"/>
    </xf>
    <xf numFmtId="0" fontId="13" fillId="0" borderId="1" xfId="1" applyFont="1" applyFill="1" applyBorder="1" applyProtection="1">
      <alignment vertical="center"/>
    </xf>
    <xf numFmtId="0" fontId="13" fillId="0" borderId="1" xfId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>
      <alignment vertical="center" wrapText="1" shrinkToFit="1"/>
    </xf>
    <xf numFmtId="0" fontId="0" fillId="5" borderId="1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13" fillId="0" borderId="1" xfId="1" applyFont="1" applyBorder="1" applyProtection="1">
      <alignment vertical="center"/>
    </xf>
    <xf numFmtId="0" fontId="13" fillId="0" borderId="0" xfId="1" applyFont="1" applyFill="1" applyBorder="1" applyProtection="1">
      <alignment vertical="center"/>
    </xf>
    <xf numFmtId="0" fontId="0" fillId="5" borderId="1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vertical="center" textRotation="255" wrapText="1" shrinkToFit="1"/>
    </xf>
    <xf numFmtId="0" fontId="0" fillId="0" borderId="0" xfId="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center" vertical="center"/>
    </xf>
    <xf numFmtId="176" fontId="0" fillId="0" borderId="1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textRotation="255" wrapText="1" shrinkToFit="1"/>
    </xf>
    <xf numFmtId="178" fontId="0" fillId="0" borderId="0" xfId="0" applyNumberFormat="1" applyFont="1" applyAlignment="1"/>
    <xf numFmtId="0" fontId="0" fillId="0" borderId="0" xfId="0" applyFont="1" applyFill="1"/>
    <xf numFmtId="0" fontId="0" fillId="0" borderId="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/>
    <xf numFmtId="0" fontId="0" fillId="0" borderId="0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shrinkToFi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/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Border="1" applyAlignment="1"/>
    <xf numFmtId="1" fontId="24" fillId="0" borderId="0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 shrinkToFit="1"/>
    </xf>
    <xf numFmtId="0" fontId="13" fillId="0" borderId="0" xfId="1" applyFont="1" applyBorder="1" applyProtection="1">
      <alignment vertical="center"/>
    </xf>
    <xf numFmtId="0" fontId="0" fillId="5" borderId="20" xfId="0" applyFont="1" applyFill="1" applyBorder="1" applyAlignment="1">
      <alignment horizontal="center" vertical="center"/>
    </xf>
    <xf numFmtId="0" fontId="0" fillId="0" borderId="3" xfId="1" applyFont="1" applyFill="1" applyBorder="1" applyAlignment="1">
      <alignment horizontal="left"/>
    </xf>
    <xf numFmtId="0" fontId="0" fillId="0" borderId="70" xfId="1" applyFont="1" applyFill="1" applyBorder="1" applyAlignment="1">
      <alignment horizontal="left"/>
    </xf>
    <xf numFmtId="181" fontId="5" fillId="0" borderId="10" xfId="0" applyNumberFormat="1" applyFont="1" applyBorder="1" applyAlignment="1">
      <alignment horizontal="center" vertical="center"/>
    </xf>
    <xf numFmtId="181" fontId="5" fillId="0" borderId="40" xfId="0" applyNumberFormat="1" applyFont="1" applyBorder="1" applyAlignment="1">
      <alignment horizontal="center" vertical="center"/>
    </xf>
    <xf numFmtId="0" fontId="25" fillId="0" borderId="40" xfId="1" applyFont="1" applyFill="1" applyBorder="1" applyAlignment="1">
      <alignment horizontal="center" vertical="center"/>
    </xf>
    <xf numFmtId="1" fontId="5" fillId="0" borderId="56" xfId="0" applyNumberFormat="1" applyFont="1" applyFill="1" applyBorder="1" applyAlignment="1">
      <alignment horizontal="center" vertical="center" shrinkToFit="1"/>
    </xf>
    <xf numFmtId="1" fontId="5" fillId="5" borderId="60" xfId="0" applyNumberFormat="1" applyFont="1" applyFill="1" applyBorder="1" applyAlignment="1">
      <alignment horizontal="center" vertical="center" shrinkToFit="1"/>
    </xf>
    <xf numFmtId="1" fontId="5" fillId="0" borderId="4" xfId="0" applyNumberFormat="1" applyFont="1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16" fillId="0" borderId="0" xfId="0" applyFont="1" applyBorder="1"/>
    <xf numFmtId="0" fontId="10" fillId="0" borderId="1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textRotation="255" wrapText="1" shrinkToFi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49" xfId="1" applyFont="1" applyFill="1" applyBorder="1" applyAlignment="1">
      <alignment horizontal="center"/>
    </xf>
    <xf numFmtId="0" fontId="0" fillId="0" borderId="54" xfId="0" applyFont="1" applyFill="1" applyBorder="1" applyAlignment="1">
      <alignment vertical="center" wrapText="1"/>
    </xf>
    <xf numFmtId="0" fontId="22" fillId="0" borderId="54" xfId="1" applyFont="1" applyFill="1" applyBorder="1" applyAlignment="1" applyProtection="1">
      <alignment vertical="center" textRotation="255" wrapText="1" shrinkToFit="1"/>
    </xf>
    <xf numFmtId="0" fontId="0" fillId="0" borderId="54" xfId="0" applyFont="1" applyFill="1" applyBorder="1" applyAlignment="1">
      <alignment vertical="center" textRotation="255" wrapText="1" shrinkToFit="1"/>
    </xf>
    <xf numFmtId="0" fontId="0" fillId="0" borderId="54" xfId="0" applyFont="1" applyFill="1" applyBorder="1" applyAlignment="1">
      <alignment vertical="center" textRotation="255" shrinkToFit="1"/>
    </xf>
    <xf numFmtId="177" fontId="0" fillId="0" borderId="19" xfId="0" applyNumberFormat="1" applyFont="1" applyFill="1" applyBorder="1" applyAlignment="1">
      <alignment horizontal="center"/>
    </xf>
    <xf numFmtId="0" fontId="0" fillId="0" borderId="2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0" fontId="13" fillId="0" borderId="0" xfId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/>
    </xf>
    <xf numFmtId="0" fontId="4" fillId="0" borderId="0" xfId="0" applyFont="1" applyBorder="1"/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4" fillId="0" borderId="0" xfId="0" applyFont="1"/>
    <xf numFmtId="0" fontId="4" fillId="0" borderId="0" xfId="1" applyFont="1" applyAlignment="1">
      <alignment vertical="center"/>
    </xf>
    <xf numFmtId="0" fontId="4" fillId="0" borderId="72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44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13" fillId="0" borderId="0" xfId="1" applyFont="1" applyProtection="1">
      <alignment vertical="center"/>
    </xf>
    <xf numFmtId="0" fontId="0" fillId="0" borderId="64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10" xfId="0" applyFont="1" applyBorder="1"/>
    <xf numFmtId="0" fontId="0" fillId="0" borderId="0" xfId="0" applyFont="1" applyAlignment="1">
      <alignment vertical="center"/>
    </xf>
    <xf numFmtId="49" fontId="24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9" fontId="13" fillId="0" borderId="1" xfId="1" applyNumberFormat="1" applyFont="1" applyFill="1" applyBorder="1" applyAlignment="1" applyProtection="1">
      <alignment horizontal="center" vertical="center"/>
    </xf>
    <xf numFmtId="179" fontId="0" fillId="0" borderId="1" xfId="0" applyNumberFormat="1" applyFont="1" applyBorder="1" applyAlignment="1">
      <alignment horizontal="center"/>
    </xf>
    <xf numFmtId="179" fontId="0" fillId="0" borderId="1" xfId="0" applyNumberFormat="1" applyFont="1" applyBorder="1"/>
    <xf numFmtId="176" fontId="0" fillId="0" borderId="1" xfId="0" applyNumberFormat="1" applyFont="1" applyBorder="1" applyAlignment="1">
      <alignment horizontal="center"/>
    </xf>
    <xf numFmtId="176" fontId="13" fillId="0" borderId="1" xfId="1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Border="1"/>
    <xf numFmtId="179" fontId="0" fillId="0" borderId="4" xfId="0" applyNumberFormat="1" applyFont="1" applyBorder="1" applyAlignment="1">
      <alignment horizontal="center" vertical="center" shrinkToFit="1"/>
    </xf>
    <xf numFmtId="179" fontId="6" fillId="0" borderId="4" xfId="0" applyNumberFormat="1" applyFont="1" applyFill="1" applyBorder="1" applyAlignment="1">
      <alignment horizontal="center" vertical="center" shrinkToFit="1"/>
    </xf>
    <xf numFmtId="179" fontId="0" fillId="0" borderId="50" xfId="0" applyNumberFormat="1" applyFont="1" applyFill="1" applyBorder="1" applyAlignment="1">
      <alignment horizontal="center" vertical="center" shrinkToFit="1"/>
    </xf>
    <xf numFmtId="179" fontId="0" fillId="2" borderId="69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50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/>
    </xf>
    <xf numFmtId="177" fontId="0" fillId="0" borderId="47" xfId="0" applyNumberFormat="1" applyFont="1" applyFill="1" applyBorder="1" applyAlignment="1">
      <alignment horizontal="center"/>
    </xf>
    <xf numFmtId="0" fontId="0" fillId="0" borderId="69" xfId="0" applyFont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 shrinkToFit="1"/>
    </xf>
    <xf numFmtId="0" fontId="0" fillId="5" borderId="4" xfId="0" applyFont="1" applyFill="1" applyBorder="1" applyAlignment="1">
      <alignment vertical="center" wrapText="1" shrinkToFit="1"/>
    </xf>
    <xf numFmtId="0" fontId="0" fillId="0" borderId="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 shrinkToFit="1"/>
    </xf>
    <xf numFmtId="0" fontId="0" fillId="0" borderId="29" xfId="0" applyFon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179" fontId="0" fillId="2" borderId="65" xfId="0" applyNumberFormat="1" applyFont="1" applyFill="1" applyBorder="1" applyAlignment="1">
      <alignment horizontal="center" vertical="center"/>
    </xf>
    <xf numFmtId="177" fontId="0" fillId="0" borderId="74" xfId="0" applyNumberFormat="1" applyFont="1" applyFill="1" applyBorder="1" applyAlignment="1">
      <alignment horizontal="center"/>
    </xf>
    <xf numFmtId="0" fontId="13" fillId="0" borderId="4" xfId="1" applyFont="1" applyFill="1" applyBorder="1" applyProtection="1">
      <alignment vertical="center"/>
    </xf>
    <xf numFmtId="0" fontId="0" fillId="0" borderId="50" xfId="0" applyFont="1" applyFill="1" applyBorder="1" applyAlignment="1">
      <alignment horizontal="center" vertical="center" shrinkToFit="1"/>
    </xf>
    <xf numFmtId="2" fontId="0" fillId="5" borderId="4" xfId="0" applyNumberFormat="1" applyFont="1" applyFill="1" applyBorder="1" applyAlignment="1">
      <alignment horizontal="center" vertical="center" shrinkToFit="1"/>
    </xf>
    <xf numFmtId="0" fontId="0" fillId="2" borderId="44" xfId="0" applyFont="1" applyFill="1" applyBorder="1" applyAlignment="1">
      <alignment vertical="center"/>
    </xf>
    <xf numFmtId="0" fontId="0" fillId="2" borderId="64" xfId="0" applyFont="1" applyFill="1" applyBorder="1" applyAlignment="1">
      <alignment vertical="center"/>
    </xf>
    <xf numFmtId="0" fontId="0" fillId="2" borderId="65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0" fillId="0" borderId="29" xfId="0" applyFont="1" applyFill="1" applyBorder="1" applyAlignment="1">
      <alignment horizontal="center" vertical="center" shrinkToFit="1"/>
    </xf>
    <xf numFmtId="179" fontId="0" fillId="0" borderId="4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wrapText="1" shrinkToFit="1"/>
    </xf>
    <xf numFmtId="181" fontId="0" fillId="0" borderId="1" xfId="0" applyNumberFormat="1" applyFont="1" applyFill="1" applyBorder="1" applyAlignment="1">
      <alignment horizontal="center" vertical="center" shrinkToFit="1"/>
    </xf>
    <xf numFmtId="181" fontId="0" fillId="5" borderId="4" xfId="0" applyNumberFormat="1" applyFont="1" applyFill="1" applyBorder="1" applyAlignment="1">
      <alignment horizontal="center" vertical="center" shrinkToFit="1"/>
    </xf>
    <xf numFmtId="181" fontId="0" fillId="2" borderId="64" xfId="0" applyNumberFormat="1" applyFont="1" applyFill="1" applyBorder="1" applyAlignment="1">
      <alignment vertical="center"/>
    </xf>
    <xf numFmtId="0" fontId="0" fillId="5" borderId="0" xfId="0" applyFont="1" applyFill="1" applyBorder="1" applyAlignment="1">
      <alignment horizontal="center" vertical="center" shrinkToFit="1"/>
    </xf>
    <xf numFmtId="2" fontId="0" fillId="5" borderId="0" xfId="0" applyNumberFormat="1" applyFont="1" applyFill="1" applyBorder="1" applyAlignment="1">
      <alignment horizontal="center" vertical="center" shrinkToFit="1"/>
    </xf>
    <xf numFmtId="181" fontId="0" fillId="2" borderId="22" xfId="0" applyNumberFormat="1" applyFont="1" applyFill="1" applyBorder="1" applyAlignment="1">
      <alignment vertical="center"/>
    </xf>
    <xf numFmtId="2" fontId="13" fillId="0" borderId="4" xfId="1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0" fontId="0" fillId="2" borderId="4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/>
    </xf>
    <xf numFmtId="179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/>
    <xf numFmtId="0" fontId="16" fillId="0" borderId="0" xfId="0" applyFont="1" applyFill="1" applyBorder="1"/>
    <xf numFmtId="2" fontId="0" fillId="0" borderId="0" xfId="0" applyNumberFormat="1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2" borderId="63" xfId="0" applyFont="1" applyFill="1" applyBorder="1" applyAlignment="1">
      <alignment vertical="center"/>
    </xf>
    <xf numFmtId="0" fontId="2" fillId="3" borderId="68" xfId="0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181" fontId="5" fillId="0" borderId="10" xfId="0" applyNumberFormat="1" applyFont="1" applyFill="1" applyBorder="1" applyAlignment="1">
      <alignment horizontal="center" vertical="center"/>
    </xf>
    <xf numFmtId="181" fontId="5" fillId="0" borderId="40" xfId="0" applyNumberFormat="1" applyFont="1" applyFill="1" applyBorder="1" applyAlignment="1">
      <alignment horizontal="center" vertical="center"/>
    </xf>
    <xf numFmtId="181" fontId="5" fillId="0" borderId="66" xfId="0" applyNumberFormat="1" applyFont="1" applyFill="1" applyBorder="1" applyAlignment="1">
      <alignment horizontal="center" vertical="center"/>
    </xf>
    <xf numFmtId="181" fontId="5" fillId="0" borderId="12" xfId="0" applyNumberFormat="1" applyFont="1" applyFill="1" applyBorder="1" applyAlignment="1">
      <alignment horizontal="center" vertical="center"/>
    </xf>
    <xf numFmtId="181" fontId="5" fillId="0" borderId="16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2" fillId="0" borderId="0" xfId="0" applyFont="1" applyFill="1"/>
    <xf numFmtId="1" fontId="5" fillId="0" borderId="3" xfId="0" applyNumberFormat="1" applyFont="1" applyFill="1" applyBorder="1" applyAlignment="1">
      <alignment horizontal="center" vertical="center" shrinkToFit="1"/>
    </xf>
    <xf numFmtId="1" fontId="5" fillId="0" borderId="60" xfId="0" applyNumberFormat="1" applyFont="1" applyFill="1" applyBorder="1" applyAlignment="1">
      <alignment horizontal="center" vertical="center" shrinkToFit="1"/>
    </xf>
    <xf numFmtId="1" fontId="5" fillId="0" borderId="11" xfId="0" applyNumberFormat="1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shrinkToFit="1"/>
    </xf>
    <xf numFmtId="0" fontId="0" fillId="0" borderId="57" xfId="0" applyFont="1" applyFill="1" applyBorder="1" applyAlignment="1">
      <alignment horizontal="center" vertical="center" shrinkToFit="1"/>
    </xf>
    <xf numFmtId="0" fontId="0" fillId="0" borderId="58" xfId="0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 shrinkToFit="1"/>
    </xf>
    <xf numFmtId="0" fontId="28" fillId="0" borderId="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64" xfId="0" applyFont="1" applyFill="1" applyBorder="1" applyAlignment="1">
      <alignment vertical="center"/>
    </xf>
    <xf numFmtId="0" fontId="0" fillId="0" borderId="65" xfId="0" applyFont="1" applyFill="1" applyBorder="1" applyAlignment="1">
      <alignment vertical="center"/>
    </xf>
    <xf numFmtId="181" fontId="0" fillId="0" borderId="64" xfId="0" applyNumberFormat="1" applyFont="1" applyFill="1" applyBorder="1" applyAlignment="1">
      <alignment vertical="center"/>
    </xf>
    <xf numFmtId="181" fontId="0" fillId="0" borderId="2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13" fillId="0" borderId="0" xfId="1" applyFont="1" applyFill="1" applyProtection="1">
      <alignment vertical="center"/>
    </xf>
    <xf numFmtId="0" fontId="26" fillId="0" borderId="0" xfId="0" applyFont="1" applyFill="1" applyAlignment="1">
      <alignment horizontal="left" vertical="center"/>
    </xf>
    <xf numFmtId="0" fontId="0" fillId="0" borderId="69" xfId="0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Alignment="1">
      <alignment vertical="center"/>
    </xf>
    <xf numFmtId="0" fontId="0" fillId="0" borderId="63" xfId="0" applyFont="1" applyFill="1" applyBorder="1" applyAlignment="1">
      <alignment vertical="center"/>
    </xf>
    <xf numFmtId="181" fontId="0" fillId="0" borderId="4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right" shrinkToFit="1"/>
    </xf>
    <xf numFmtId="0" fontId="0" fillId="0" borderId="59" xfId="0" applyFont="1" applyFill="1" applyBorder="1" applyAlignment="1">
      <alignment horizontal="center"/>
    </xf>
    <xf numFmtId="0" fontId="0" fillId="2" borderId="69" xfId="0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horizontal="right" vertical="center"/>
    </xf>
    <xf numFmtId="0" fontId="29" fillId="0" borderId="0" xfId="0" applyFont="1" applyFill="1" applyBorder="1"/>
    <xf numFmtId="1" fontId="5" fillId="5" borderId="0" xfId="0" applyNumberFormat="1" applyFont="1" applyFill="1" applyBorder="1" applyAlignment="1">
      <alignment horizontal="center" vertical="center" shrinkToFit="1"/>
    </xf>
    <xf numFmtId="0" fontId="4" fillId="5" borderId="0" xfId="0" applyFont="1" applyFill="1" applyBorder="1"/>
    <xf numFmtId="0" fontId="2" fillId="5" borderId="0" xfId="0" applyFont="1" applyFill="1" applyBorder="1"/>
    <xf numFmtId="1" fontId="4" fillId="5" borderId="0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/>
    <xf numFmtId="0" fontId="31" fillId="0" borderId="0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vertical="center" wrapText="1"/>
    </xf>
    <xf numFmtId="0" fontId="0" fillId="0" borderId="45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/>
    </xf>
    <xf numFmtId="49" fontId="10" fillId="3" borderId="32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31" fillId="0" borderId="0" xfId="0" applyFont="1" applyBorder="1" applyAlignment="1">
      <alignment horizontal="center"/>
    </xf>
    <xf numFmtId="0" fontId="32" fillId="5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2" fillId="0" borderId="0" xfId="0" applyFont="1" applyFill="1" applyBorder="1"/>
    <xf numFmtId="0" fontId="3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Border="1"/>
    <xf numFmtId="1" fontId="5" fillId="0" borderId="40" xfId="0" applyNumberFormat="1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/>
    </xf>
    <xf numFmtId="180" fontId="0" fillId="0" borderId="1" xfId="0" applyNumberFormat="1" applyFont="1" applyBorder="1" applyAlignment="1">
      <alignment horizontal="center"/>
    </xf>
    <xf numFmtId="180" fontId="13" fillId="0" borderId="1" xfId="1" applyNumberFormat="1" applyFont="1" applyFill="1" applyBorder="1" applyAlignment="1" applyProtection="1">
      <alignment horizontal="center" vertical="center"/>
    </xf>
    <xf numFmtId="182" fontId="13" fillId="0" borderId="1" xfId="1" applyNumberFormat="1" applyFont="1" applyFill="1" applyBorder="1" applyAlignment="1" applyProtection="1">
      <alignment horizontal="center" vertical="center"/>
    </xf>
    <xf numFmtId="0" fontId="13" fillId="0" borderId="1" xfId="1" applyFont="1" applyBorder="1" applyAlignment="1" applyProtection="1">
      <alignment horizontal="center" vertical="center"/>
    </xf>
    <xf numFmtId="1" fontId="0" fillId="0" borderId="4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shrinkToFit="1"/>
    </xf>
    <xf numFmtId="177" fontId="0" fillId="0" borderId="2" xfId="0" applyNumberFormat="1" applyFont="1" applyFill="1" applyBorder="1" applyAlignment="1">
      <alignment horizontal="center"/>
    </xf>
    <xf numFmtId="0" fontId="13" fillId="0" borderId="1" xfId="1" applyFont="1" applyFill="1" applyBorder="1" applyAlignment="1" applyProtection="1">
      <alignment horizontal="left" vertical="center"/>
    </xf>
    <xf numFmtId="184" fontId="13" fillId="0" borderId="1" xfId="1" applyNumberFormat="1" applyFont="1" applyFill="1" applyBorder="1" applyAlignment="1" applyProtection="1">
      <alignment horizontal="center" vertical="center"/>
    </xf>
    <xf numFmtId="0" fontId="13" fillId="5" borderId="1" xfId="1" applyFont="1" applyFill="1" applyBorder="1" applyAlignment="1" applyProtection="1">
      <alignment horizontal="center" vertical="center"/>
    </xf>
    <xf numFmtId="0" fontId="0" fillId="5" borderId="1" xfId="0" applyFont="1" applyFill="1" applyBorder="1"/>
    <xf numFmtId="0" fontId="0" fillId="0" borderId="62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2" fontId="0" fillId="0" borderId="1" xfId="0" applyNumberFormat="1" applyFont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2" fontId="0" fillId="0" borderId="1" xfId="0" applyNumberFormat="1" applyFont="1" applyFill="1" applyBorder="1" applyAlignment="1">
      <alignment horizontal="left" vertical="center"/>
    </xf>
    <xf numFmtId="0" fontId="0" fillId="0" borderId="28" xfId="0" applyFont="1" applyFill="1" applyBorder="1"/>
    <xf numFmtId="181" fontId="0" fillId="0" borderId="6" xfId="0" applyNumberFormat="1" applyFont="1" applyFill="1" applyBorder="1" applyAlignment="1">
      <alignment horizontal="center" vertical="center" shrinkToFit="1"/>
    </xf>
    <xf numFmtId="176" fontId="0" fillId="0" borderId="6" xfId="0" applyNumberFormat="1" applyFont="1" applyFill="1" applyBorder="1" applyAlignment="1">
      <alignment horizontal="center" vertical="center" shrinkToFit="1"/>
    </xf>
    <xf numFmtId="176" fontId="0" fillId="0" borderId="27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176" fontId="0" fillId="0" borderId="9" xfId="0" applyNumberFormat="1" applyFont="1" applyFill="1" applyBorder="1" applyAlignment="1">
      <alignment horizontal="center" vertical="center"/>
    </xf>
    <xf numFmtId="177" fontId="0" fillId="0" borderId="48" xfId="0" applyNumberFormat="1" applyFont="1" applyFill="1" applyBorder="1" applyAlignment="1">
      <alignment horizontal="center"/>
    </xf>
    <xf numFmtId="0" fontId="11" fillId="0" borderId="40" xfId="0" applyFont="1" applyFill="1" applyBorder="1" applyAlignment="1">
      <alignment horizontal="center" vertical="center"/>
    </xf>
    <xf numFmtId="0" fontId="0" fillId="0" borderId="20" xfId="1" applyFont="1" applyFill="1" applyBorder="1" applyAlignment="1">
      <alignment vertical="center"/>
    </xf>
    <xf numFmtId="2" fontId="0" fillId="5" borderId="1" xfId="0" applyNumberFormat="1" applyFont="1" applyFill="1" applyBorder="1"/>
    <xf numFmtId="176" fontId="0" fillId="0" borderId="3" xfId="0" applyNumberFormat="1" applyFont="1" applyFill="1" applyBorder="1" applyAlignment="1">
      <alignment horizontal="center"/>
    </xf>
    <xf numFmtId="176" fontId="0" fillId="0" borderId="3" xfId="0" applyNumberFormat="1" applyFont="1" applyBorder="1" applyAlignment="1">
      <alignment horizontal="center" vertical="center" shrinkToFit="1"/>
    </xf>
    <xf numFmtId="176" fontId="0" fillId="5" borderId="4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181" fontId="5" fillId="0" borderId="25" xfId="0" applyNumberFormat="1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 shrinkToFi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vertical="center"/>
    </xf>
    <xf numFmtId="183" fontId="13" fillId="0" borderId="4" xfId="1" applyNumberFormat="1" applyFont="1" applyFill="1" applyBorder="1" applyAlignment="1" applyProtection="1">
      <alignment horizontal="center" vertical="center"/>
    </xf>
    <xf numFmtId="0" fontId="13" fillId="0" borderId="6" xfId="1" applyFont="1" applyFill="1" applyBorder="1" applyAlignment="1" applyProtection="1">
      <alignment horizontal="center" vertical="center"/>
    </xf>
    <xf numFmtId="0" fontId="3" fillId="0" borderId="0" xfId="0" applyFont="1" applyBorder="1" applyAlignment="1"/>
    <xf numFmtId="179" fontId="0" fillId="0" borderId="1" xfId="0" applyNumberFormat="1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/>
    </xf>
    <xf numFmtId="179" fontId="13" fillId="0" borderId="0" xfId="1" applyNumberFormat="1" applyFont="1" applyFill="1" applyBorder="1" applyAlignment="1" applyProtection="1">
      <alignment horizontal="center" vertical="center"/>
    </xf>
    <xf numFmtId="179" fontId="0" fillId="0" borderId="0" xfId="0" applyNumberFormat="1" applyFont="1" applyFill="1" applyBorder="1"/>
    <xf numFmtId="179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/>
    </xf>
    <xf numFmtId="176" fontId="13" fillId="0" borderId="0" xfId="1" applyNumberFormat="1" applyFont="1" applyFill="1" applyBorder="1" applyAlignment="1" applyProtection="1">
      <alignment horizontal="center" vertical="center"/>
    </xf>
    <xf numFmtId="0" fontId="13" fillId="0" borderId="0" xfId="1" applyFont="1" applyBorder="1" applyAlignment="1" applyProtection="1">
      <alignment horizontal="center" vertical="center"/>
    </xf>
    <xf numFmtId="0" fontId="7" fillId="0" borderId="0" xfId="0" applyFont="1" applyBorder="1" applyAlignment="1">
      <alignment horizontal="center"/>
    </xf>
    <xf numFmtId="0" fontId="0" fillId="5" borderId="0" xfId="0" applyFont="1" applyFill="1" applyBorder="1" applyAlignment="1">
      <alignment horizontal="center" vertical="center" wrapText="1" shrinkToFit="1"/>
    </xf>
    <xf numFmtId="176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182" fontId="0" fillId="0" borderId="0" xfId="0" applyNumberFormat="1" applyFont="1" applyBorder="1" applyAlignment="1">
      <alignment vertical="center" textRotation="255" wrapText="1"/>
    </xf>
    <xf numFmtId="182" fontId="0" fillId="0" borderId="0" xfId="0" applyNumberFormat="1" applyFont="1" applyBorder="1" applyAlignment="1">
      <alignment vertical="center" textRotation="255"/>
    </xf>
    <xf numFmtId="0" fontId="0" fillId="0" borderId="0" xfId="0" applyFont="1" applyBorder="1" applyAlignment="1">
      <alignment vertical="center" textRotation="255"/>
    </xf>
    <xf numFmtId="180" fontId="0" fillId="0" borderId="0" xfId="0" applyNumberFormat="1" applyFont="1" applyBorder="1" applyAlignment="1">
      <alignment horizontal="center"/>
    </xf>
    <xf numFmtId="176" fontId="0" fillId="0" borderId="0" xfId="0" applyNumberFormat="1" applyFont="1" applyBorder="1" applyAlignment="1">
      <alignment horizontal="center"/>
    </xf>
    <xf numFmtId="182" fontId="13" fillId="0" borderId="0" xfId="1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Border="1"/>
    <xf numFmtId="179" fontId="0" fillId="0" borderId="0" xfId="0" applyNumberFormat="1" applyFont="1" applyBorder="1" applyAlignment="1">
      <alignment horizontal="center" vertical="center" shrinkToFit="1"/>
    </xf>
    <xf numFmtId="180" fontId="13" fillId="0" borderId="0" xfId="1" applyNumberFormat="1" applyFont="1" applyFill="1" applyBorder="1" applyAlignment="1" applyProtection="1">
      <alignment horizontal="center" vertical="center"/>
    </xf>
    <xf numFmtId="1" fontId="0" fillId="0" borderId="0" xfId="0" applyNumberFormat="1" applyFont="1" applyFill="1" applyBorder="1" applyAlignment="1">
      <alignment horizontal="center" vertical="center" shrinkToFit="1"/>
    </xf>
    <xf numFmtId="49" fontId="10" fillId="0" borderId="24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shrinkToFit="1"/>
    </xf>
    <xf numFmtId="49" fontId="10" fillId="0" borderId="43" xfId="0" applyNumberFormat="1" applyFont="1" applyFill="1" applyBorder="1" applyAlignment="1">
      <alignment horizontal="center" vertical="center" wrapText="1"/>
    </xf>
    <xf numFmtId="176" fontId="13" fillId="0" borderId="1" xfId="1" applyNumberFormat="1" applyFont="1" applyBorder="1" applyProtection="1">
      <alignment vertical="center"/>
    </xf>
    <xf numFmtId="2" fontId="0" fillId="5" borderId="1" xfId="0" applyNumberFormat="1" applyFont="1" applyFill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0" fontId="0" fillId="6" borderId="1" xfId="0" applyFont="1" applyFill="1" applyBorder="1" applyAlignment="1">
      <alignment horizontal="left" vertical="center" shrinkToFit="1"/>
    </xf>
    <xf numFmtId="2" fontId="0" fillId="0" borderId="4" xfId="0" applyNumberFormat="1" applyFont="1" applyFill="1" applyBorder="1" applyAlignment="1">
      <alignment horizontal="center" vertical="center"/>
    </xf>
    <xf numFmtId="0" fontId="35" fillId="0" borderId="4" xfId="8" applyFont="1" applyFill="1" applyBorder="1" applyAlignment="1">
      <alignment horizontal="center" vertical="center" wrapText="1"/>
    </xf>
    <xf numFmtId="176" fontId="0" fillId="5" borderId="25" xfId="0" applyNumberFormat="1" applyFont="1" applyFill="1" applyBorder="1" applyAlignment="1">
      <alignment horizontal="center" vertical="center"/>
    </xf>
    <xf numFmtId="0" fontId="0" fillId="5" borderId="19" xfId="0" applyFont="1" applyFill="1" applyBorder="1" applyAlignment="1">
      <alignment horizontal="center" vertical="center"/>
    </xf>
    <xf numFmtId="0" fontId="0" fillId="5" borderId="19" xfId="0" applyFont="1" applyFill="1" applyBorder="1" applyAlignment="1">
      <alignment horizontal="center" vertical="center" shrinkToFit="1"/>
    </xf>
    <xf numFmtId="0" fontId="0" fillId="0" borderId="3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49" fontId="5" fillId="0" borderId="42" xfId="0" applyNumberFormat="1" applyFont="1" applyFill="1" applyBorder="1" applyAlignment="1">
      <alignment horizontal="left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0" xfId="0" applyFont="1" applyBorder="1"/>
    <xf numFmtId="0" fontId="7" fillId="0" borderId="38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0" borderId="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1" fontId="5" fillId="0" borderId="19" xfId="0" applyNumberFormat="1" applyFont="1" applyFill="1" applyBorder="1" applyAlignment="1">
      <alignment horizontal="center" vertical="center" shrinkToFit="1"/>
    </xf>
    <xf numFmtId="1" fontId="5" fillId="0" borderId="24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6" fillId="0" borderId="76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 shrinkToFit="1"/>
    </xf>
    <xf numFmtId="0" fontId="37" fillId="0" borderId="1" xfId="0" applyFont="1" applyBorder="1" applyAlignment="1">
      <alignment shrinkToFit="1"/>
    </xf>
    <xf numFmtId="0" fontId="37" fillId="0" borderId="1" xfId="0" applyFont="1" applyBorder="1" applyAlignment="1">
      <alignment horizontal="center" shrinkToFit="1"/>
    </xf>
    <xf numFmtId="0" fontId="12" fillId="0" borderId="25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185" fontId="12" fillId="0" borderId="1" xfId="0" applyNumberFormat="1" applyFont="1" applyBorder="1" applyAlignment="1">
      <alignment horizontal="center" shrinkToFit="1"/>
    </xf>
    <xf numFmtId="185" fontId="12" fillId="0" borderId="1" xfId="0" applyNumberFormat="1" applyFont="1" applyBorder="1" applyAlignment="1">
      <alignment horizontal="center" vertical="center"/>
    </xf>
    <xf numFmtId="185" fontId="12" fillId="0" borderId="1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85" fontId="12" fillId="0" borderId="77" xfId="0" applyNumberFormat="1" applyFont="1" applyBorder="1" applyAlignment="1">
      <alignment horizontal="center" vertical="center"/>
    </xf>
    <xf numFmtId="0" fontId="12" fillId="0" borderId="76" xfId="1" applyFont="1" applyBorder="1" applyAlignment="1">
      <alignment horizontal="center" vertical="center" shrinkToFit="1"/>
    </xf>
    <xf numFmtId="185" fontId="12" fillId="0" borderId="77" xfId="1" applyNumberFormat="1" applyFont="1" applyBorder="1" applyAlignment="1">
      <alignment horizontal="center" vertical="center" shrinkToFit="1"/>
    </xf>
    <xf numFmtId="185" fontId="12" fillId="0" borderId="77" xfId="1" applyNumberFormat="1" applyFont="1" applyBorder="1" applyAlignment="1">
      <alignment horizontal="center" vertical="center"/>
    </xf>
    <xf numFmtId="0" fontId="0" fillId="0" borderId="1" xfId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shrinkToFit="1"/>
    </xf>
    <xf numFmtId="0" fontId="0" fillId="5" borderId="0" xfId="0" applyFont="1" applyFill="1" applyBorder="1" applyAlignment="1">
      <alignment vertical="center" textRotation="255" wrapText="1" shrinkToFit="1"/>
    </xf>
    <xf numFmtId="183" fontId="0" fillId="5" borderId="4" xfId="0" applyNumberFormat="1" applyFont="1" applyFill="1" applyBorder="1" applyAlignment="1">
      <alignment horizontal="center" vertical="center" shrinkToFit="1"/>
    </xf>
    <xf numFmtId="0" fontId="13" fillId="0" borderId="0" xfId="1" applyFont="1" applyFill="1" applyBorder="1" applyAlignment="1" applyProtection="1">
      <alignment vertical="center"/>
    </xf>
    <xf numFmtId="0" fontId="0" fillId="0" borderId="0" xfId="1" applyFont="1" applyFill="1" applyBorder="1" applyAlignment="1" applyProtection="1">
      <alignment vertical="center" textRotation="255" shrinkToFit="1"/>
    </xf>
    <xf numFmtId="0" fontId="0" fillId="0" borderId="0" xfId="1" applyFont="1" applyFill="1" applyBorder="1" applyAlignment="1" applyProtection="1">
      <alignment horizontal="center" vertical="center"/>
    </xf>
    <xf numFmtId="1" fontId="0" fillId="0" borderId="0" xfId="1" applyNumberFormat="1" applyFont="1" applyFill="1" applyBorder="1" applyAlignment="1" applyProtection="1">
      <alignment horizontal="center" vertical="center"/>
    </xf>
    <xf numFmtId="181" fontId="0" fillId="0" borderId="0" xfId="1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80" fontId="0" fillId="0" borderId="1" xfId="9" applyNumberFormat="1" applyFont="1" applyFill="1" applyBorder="1" applyAlignment="1">
      <alignment horizontal="center" vertical="center"/>
    </xf>
    <xf numFmtId="185" fontId="0" fillId="0" borderId="1" xfId="0" applyNumberFormat="1" applyFont="1" applyBorder="1" applyAlignment="1">
      <alignment horizontal="center" vertical="center"/>
    </xf>
    <xf numFmtId="179" fontId="0" fillId="0" borderId="1" xfId="1" applyNumberFormat="1" applyFont="1" applyFill="1" applyBorder="1" applyAlignment="1" applyProtection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 wrapText="1"/>
    </xf>
    <xf numFmtId="185" fontId="0" fillId="0" borderId="4" xfId="0" applyNumberFormat="1" applyFont="1" applyFill="1" applyBorder="1" applyAlignment="1">
      <alignment horizontal="center" vertical="center" shrinkToFit="1"/>
    </xf>
    <xf numFmtId="185" fontId="0" fillId="0" borderId="1" xfId="0" applyNumberFormat="1" applyFont="1" applyFill="1" applyBorder="1" applyAlignment="1">
      <alignment horizontal="center" vertical="center"/>
    </xf>
    <xf numFmtId="185" fontId="0" fillId="0" borderId="4" xfId="0" applyNumberFormat="1" applyFont="1" applyFill="1" applyBorder="1" applyAlignment="1">
      <alignment horizontal="center" vertical="center"/>
    </xf>
    <xf numFmtId="179" fontId="0" fillId="5" borderId="1" xfId="0" applyNumberFormat="1" applyFont="1" applyFill="1" applyBorder="1" applyAlignment="1">
      <alignment horizontal="center" vertical="center"/>
    </xf>
    <xf numFmtId="185" fontId="0" fillId="0" borderId="0" xfId="0" applyNumberFormat="1" applyFont="1" applyBorder="1" applyAlignment="1">
      <alignment horizontal="center" vertical="center"/>
    </xf>
    <xf numFmtId="179" fontId="0" fillId="0" borderId="0" xfId="1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 wrapText="1"/>
    </xf>
    <xf numFmtId="185" fontId="0" fillId="0" borderId="0" xfId="0" applyNumberFormat="1" applyFont="1" applyFill="1" applyBorder="1" applyAlignment="1">
      <alignment horizontal="center" vertical="center" shrinkToFit="1"/>
    </xf>
    <xf numFmtId="179" fontId="0" fillId="0" borderId="0" xfId="0" applyNumberFormat="1" applyFont="1" applyFill="1" applyBorder="1" applyAlignment="1">
      <alignment horizontal="center" vertical="center"/>
    </xf>
    <xf numFmtId="185" fontId="0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center" vertical="center" shrinkToFit="1"/>
    </xf>
    <xf numFmtId="179" fontId="0" fillId="5" borderId="0" xfId="0" applyNumberFormat="1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/>
    <xf numFmtId="0" fontId="29" fillId="0" borderId="4" xfId="0" applyFont="1" applyFill="1" applyBorder="1" applyAlignment="1"/>
    <xf numFmtId="181" fontId="5" fillId="0" borderId="5" xfId="0" applyNumberFormat="1" applyFont="1" applyFill="1" applyBorder="1" applyAlignment="1">
      <alignment horizontal="center" vertical="center"/>
    </xf>
    <xf numFmtId="181" fontId="5" fillId="0" borderId="22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1" fontId="5" fillId="0" borderId="69" xfId="0" applyNumberFormat="1" applyFont="1" applyFill="1" applyBorder="1" applyAlignment="1">
      <alignment horizontal="center" vertical="center" shrinkToFit="1"/>
    </xf>
    <xf numFmtId="1" fontId="5" fillId="0" borderId="23" xfId="0" applyNumberFormat="1" applyFont="1" applyFill="1" applyBorder="1" applyAlignment="1">
      <alignment horizontal="center" vertical="center" shrinkToFit="1"/>
    </xf>
    <xf numFmtId="1" fontId="5" fillId="5" borderId="11" xfId="0" applyNumberFormat="1" applyFont="1" applyFill="1" applyBorder="1" applyAlignment="1">
      <alignment horizontal="center" vertical="center" shrinkToFit="1"/>
    </xf>
    <xf numFmtId="181" fontId="5" fillId="0" borderId="13" xfId="0" applyNumberFormat="1" applyFont="1" applyFill="1" applyBorder="1" applyAlignment="1">
      <alignment horizontal="center" vertical="center"/>
    </xf>
    <xf numFmtId="181" fontId="5" fillId="0" borderId="21" xfId="0" applyNumberFormat="1" applyFont="1" applyFill="1" applyBorder="1" applyAlignment="1">
      <alignment horizontal="center" vertical="center"/>
    </xf>
    <xf numFmtId="1" fontId="5" fillId="0" borderId="20" xfId="0" applyNumberFormat="1" applyFont="1" applyFill="1" applyBorder="1" applyAlignment="1">
      <alignment horizontal="center" vertical="center" shrinkToFit="1"/>
    </xf>
    <xf numFmtId="1" fontId="10" fillId="0" borderId="19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1" fontId="0" fillId="0" borderId="62" xfId="0" applyNumberFormat="1" applyFont="1" applyBorder="1" applyAlignment="1">
      <alignment horizontal="center" vertical="center" shrinkToFit="1"/>
    </xf>
    <xf numFmtId="181" fontId="0" fillId="0" borderId="62" xfId="0" applyNumberFormat="1" applyFont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Border="1"/>
    <xf numFmtId="0" fontId="13" fillId="0" borderId="4" xfId="1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78" xfId="0" applyFont="1" applyFill="1" applyBorder="1" applyAlignment="1">
      <alignment horizontal="center" vertical="center" wrapText="1"/>
    </xf>
    <xf numFmtId="0" fontId="29" fillId="5" borderId="50" xfId="0" applyFont="1" applyFill="1" applyBorder="1" applyAlignment="1">
      <alignment horizontal="center" vertical="center" wrapText="1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 vertical="center" shrinkToFit="1"/>
    </xf>
    <xf numFmtId="0" fontId="39" fillId="0" borderId="19" xfId="0" applyFont="1" applyFill="1" applyBorder="1" applyAlignment="1">
      <alignment horizontal="left" vertical="center"/>
    </xf>
    <xf numFmtId="0" fontId="39" fillId="0" borderId="19" xfId="0" applyFont="1" applyFill="1" applyBorder="1" applyAlignment="1">
      <alignment horizontal="center" vertical="center" shrinkToFit="1"/>
    </xf>
    <xf numFmtId="0" fontId="39" fillId="0" borderId="1" xfId="0" applyFont="1" applyFill="1" applyBorder="1" applyAlignment="1">
      <alignment horizontal="center"/>
    </xf>
    <xf numFmtId="0" fontId="39" fillId="0" borderId="62" xfId="0" applyFont="1" applyBorder="1" applyAlignment="1">
      <alignment horizontal="center" vertical="center" shrinkToFit="1"/>
    </xf>
    <xf numFmtId="179" fontId="39" fillId="0" borderId="4" xfId="0" applyNumberFormat="1" applyFont="1" applyFill="1" applyBorder="1" applyAlignment="1">
      <alignment horizontal="center" vertical="center" shrinkToFit="1"/>
    </xf>
    <xf numFmtId="0" fontId="39" fillId="0" borderId="1" xfId="0" applyFont="1" applyFill="1" applyBorder="1" applyAlignment="1">
      <alignment horizontal="center" vertical="center"/>
    </xf>
    <xf numFmtId="0" fontId="40" fillId="0" borderId="4" xfId="1" applyFont="1" applyFill="1" applyBorder="1" applyAlignment="1" applyProtection="1">
      <alignment horizontal="center" vertical="center"/>
    </xf>
    <xf numFmtId="0" fontId="39" fillId="0" borderId="12" xfId="0" applyFont="1" applyFill="1" applyBorder="1" applyAlignment="1">
      <alignment horizontal="center" vertical="center" shrinkToFit="1"/>
    </xf>
    <xf numFmtId="0" fontId="39" fillId="0" borderId="22" xfId="0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 vertical="center" shrinkToFit="1"/>
    </xf>
    <xf numFmtId="0" fontId="39" fillId="0" borderId="5" xfId="0" applyFont="1" applyBorder="1" applyAlignment="1">
      <alignment horizontal="center" vertical="center" shrinkToFit="1"/>
    </xf>
    <xf numFmtId="0" fontId="39" fillId="0" borderId="25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176" fontId="39" fillId="0" borderId="3" xfId="0" applyNumberFormat="1" applyFont="1" applyFill="1" applyBorder="1" applyAlignment="1">
      <alignment horizontal="center" vertical="center"/>
    </xf>
    <xf numFmtId="0" fontId="39" fillId="5" borderId="4" xfId="0" applyFont="1" applyFill="1" applyBorder="1" applyAlignment="1">
      <alignment horizontal="center" vertical="center" shrinkToFit="1"/>
    </xf>
    <xf numFmtId="2" fontId="39" fillId="5" borderId="4" xfId="0" applyNumberFormat="1" applyFont="1" applyFill="1" applyBorder="1" applyAlignment="1">
      <alignment horizontal="center" vertical="center" shrinkToFit="1"/>
    </xf>
    <xf numFmtId="0" fontId="39" fillId="0" borderId="1" xfId="0" applyFont="1" applyFill="1" applyBorder="1" applyAlignment="1">
      <alignment horizontal="center" shrinkToFit="1"/>
    </xf>
    <xf numFmtId="0" fontId="39" fillId="0" borderId="1" xfId="0" applyFont="1" applyFill="1" applyBorder="1" applyAlignment="1">
      <alignment horizontal="center" vertical="center" shrinkToFit="1"/>
    </xf>
    <xf numFmtId="0" fontId="39" fillId="0" borderId="4" xfId="0" applyFont="1" applyFill="1" applyBorder="1" applyAlignment="1">
      <alignment horizontal="center" vertical="center" shrinkToFit="1"/>
    </xf>
    <xf numFmtId="0" fontId="39" fillId="0" borderId="1" xfId="0" applyFont="1" applyFill="1" applyBorder="1" applyAlignment="1">
      <alignment horizontal="center" vertical="center" wrapText="1" shrinkToFit="1"/>
    </xf>
    <xf numFmtId="0" fontId="39" fillId="5" borderId="1" xfId="0" applyFont="1" applyFill="1" applyBorder="1" applyAlignment="1">
      <alignment horizontal="center" vertical="top" wrapText="1"/>
    </xf>
    <xf numFmtId="0" fontId="39" fillId="0" borderId="1" xfId="0" applyFont="1" applyFill="1" applyBorder="1" applyAlignment="1">
      <alignment vertical="center" wrapText="1" shrinkToFit="1"/>
    </xf>
    <xf numFmtId="0" fontId="39" fillId="0" borderId="3" xfId="0" applyFont="1" applyFill="1" applyBorder="1" applyAlignment="1">
      <alignment horizontal="center" vertical="center"/>
    </xf>
    <xf numFmtId="0" fontId="40" fillId="0" borderId="4" xfId="1" applyFont="1" applyFill="1" applyBorder="1" applyProtection="1">
      <alignment vertical="center"/>
    </xf>
    <xf numFmtId="0" fontId="13" fillId="0" borderId="1" xfId="0" applyFont="1" applyFill="1" applyBorder="1" applyAlignment="1">
      <alignment horizontal="center" vertical="center" shrinkToFit="1"/>
    </xf>
    <xf numFmtId="0" fontId="40" fillId="6" borderId="1" xfId="0" applyFont="1" applyFill="1" applyBorder="1" applyAlignment="1">
      <alignment horizontal="center" vertical="center" shrinkToFit="1"/>
    </xf>
    <xf numFmtId="176" fontId="0" fillId="0" borderId="25" xfId="0" applyNumberFormat="1" applyFont="1" applyBorder="1"/>
    <xf numFmtId="0" fontId="40" fillId="0" borderId="1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176" fontId="0" fillId="0" borderId="10" xfId="0" applyNumberFormat="1" applyFont="1" applyBorder="1"/>
    <xf numFmtId="0" fontId="40" fillId="6" borderId="1" xfId="1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>
      <alignment horizontal="center" vertical="center" shrinkToFit="1"/>
    </xf>
    <xf numFmtId="182" fontId="0" fillId="0" borderId="1" xfId="0" applyNumberFormat="1" applyFont="1" applyFill="1" applyBorder="1" applyAlignment="1">
      <alignment horizontal="center" vertical="center" shrinkToFit="1"/>
    </xf>
    <xf numFmtId="0" fontId="42" fillId="0" borderId="1" xfId="0" applyFont="1" applyFill="1" applyBorder="1" applyAlignment="1">
      <alignment horizontal="center" vertical="center" shrinkToFit="1"/>
    </xf>
    <xf numFmtId="176" fontId="43" fillId="0" borderId="1" xfId="1" applyNumberFormat="1" applyFont="1" applyFill="1" applyBorder="1" applyAlignment="1" applyProtection="1">
      <alignment horizontal="center" vertical="center"/>
    </xf>
    <xf numFmtId="0" fontId="43" fillId="0" borderId="1" xfId="0" applyFont="1" applyFill="1" applyBorder="1" applyAlignment="1">
      <alignment horizontal="center" vertical="center" shrinkToFit="1"/>
    </xf>
    <xf numFmtId="0" fontId="42" fillId="0" borderId="0" xfId="0" applyFont="1"/>
    <xf numFmtId="0" fontId="42" fillId="0" borderId="1" xfId="0" applyFont="1" applyBorder="1"/>
    <xf numFmtId="176" fontId="42" fillId="0" borderId="1" xfId="0" applyNumberFormat="1" applyFont="1" applyBorder="1"/>
    <xf numFmtId="176" fontId="42" fillId="0" borderId="0" xfId="0" applyNumberFormat="1" applyFont="1"/>
    <xf numFmtId="0" fontId="42" fillId="0" borderId="25" xfId="0" applyFont="1" applyFill="1" applyBorder="1" applyAlignment="1">
      <alignment horizontal="center" vertical="center" shrinkToFit="1"/>
    </xf>
    <xf numFmtId="176" fontId="42" fillId="0" borderId="4" xfId="0" applyNumberFormat="1" applyFont="1" applyBorder="1" applyAlignment="1">
      <alignment horizontal="center" vertical="center" shrinkToFit="1"/>
    </xf>
    <xf numFmtId="0" fontId="40" fillId="0" borderId="1" xfId="1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>
      <alignment horizontal="center" vertical="center" shrinkToFit="1"/>
    </xf>
    <xf numFmtId="0" fontId="40" fillId="0" borderId="0" xfId="1" applyFont="1" applyFill="1" applyBorder="1" applyAlignment="1" applyProtection="1">
      <alignment horizontal="center" vertical="center"/>
    </xf>
    <xf numFmtId="182" fontId="0" fillId="0" borderId="0" xfId="0" applyNumberFormat="1" applyFont="1" applyFill="1" applyBorder="1" applyAlignment="1">
      <alignment horizontal="center" vertical="center" shrinkToFit="1"/>
    </xf>
    <xf numFmtId="0" fontId="42" fillId="0" borderId="0" xfId="0" applyFont="1" applyFill="1" applyBorder="1" applyAlignment="1">
      <alignment horizontal="center" vertical="center" shrinkToFit="1"/>
    </xf>
    <xf numFmtId="176" fontId="43" fillId="0" borderId="0" xfId="1" applyNumberFormat="1" applyFont="1" applyFill="1" applyBorder="1" applyAlignment="1" applyProtection="1">
      <alignment horizontal="center" vertical="center"/>
    </xf>
    <xf numFmtId="0" fontId="42" fillId="0" borderId="0" xfId="0" applyFont="1" applyBorder="1"/>
    <xf numFmtId="176" fontId="42" fillId="0" borderId="0" xfId="0" applyNumberFormat="1" applyFont="1" applyBorder="1"/>
    <xf numFmtId="176" fontId="42" fillId="0" borderId="0" xfId="0" applyNumberFormat="1" applyFont="1" applyBorder="1" applyAlignment="1">
      <alignment horizontal="center" vertical="center" shrinkToFit="1"/>
    </xf>
    <xf numFmtId="0" fontId="39" fillId="0" borderId="1" xfId="0" applyFont="1" applyFill="1" applyBorder="1" applyAlignment="1">
      <alignment horizontal="left" vertical="center" shrinkToFit="1"/>
    </xf>
    <xf numFmtId="0" fontId="41" fillId="0" borderId="1" xfId="0" applyFont="1" applyFill="1" applyBorder="1" applyAlignment="1">
      <alignment horizontal="center"/>
    </xf>
    <xf numFmtId="0" fontId="39" fillId="0" borderId="4" xfId="0" applyFont="1" applyBorder="1" applyAlignment="1">
      <alignment horizontal="center" vertical="center" shrinkToFit="1"/>
    </xf>
    <xf numFmtId="179" fontId="40" fillId="0" borderId="1" xfId="1" applyNumberFormat="1" applyFont="1" applyFill="1" applyBorder="1" applyAlignment="1" applyProtection="1">
      <alignment horizontal="center" vertical="center"/>
    </xf>
    <xf numFmtId="176" fontId="40" fillId="0" borderId="1" xfId="1" applyNumberFormat="1" applyFont="1" applyFill="1" applyBorder="1" applyAlignment="1" applyProtection="1">
      <alignment horizontal="center" vertical="center"/>
    </xf>
    <xf numFmtId="176" fontId="39" fillId="0" borderId="1" xfId="0" applyNumberFormat="1" applyFont="1" applyFill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 wrapText="1" shrinkToFit="1"/>
    </xf>
    <xf numFmtId="0" fontId="39" fillId="5" borderId="1" xfId="0" applyFont="1" applyFill="1" applyBorder="1" applyAlignment="1">
      <alignment horizontal="center" vertical="center" shrinkToFit="1"/>
    </xf>
    <xf numFmtId="176" fontId="39" fillId="0" borderId="1" xfId="0" applyNumberFormat="1" applyFont="1" applyFill="1" applyBorder="1"/>
    <xf numFmtId="0" fontId="41" fillId="0" borderId="1" xfId="0" applyFont="1" applyBorder="1" applyAlignment="1">
      <alignment horizontal="center"/>
    </xf>
    <xf numFmtId="0" fontId="39" fillId="0" borderId="1" xfId="0" applyFont="1" applyFill="1" applyBorder="1" applyAlignment="1">
      <alignment horizontal="left"/>
    </xf>
    <xf numFmtId="0" fontId="0" fillId="6" borderId="1" xfId="0" applyFont="1" applyFill="1" applyBorder="1" applyAlignment="1">
      <alignment horizontal="center" vertical="center"/>
    </xf>
    <xf numFmtId="181" fontId="39" fillId="0" borderId="4" xfId="0" applyNumberFormat="1" applyFont="1" applyFill="1" applyBorder="1" applyAlignment="1">
      <alignment horizontal="center" vertical="center" shrinkToFit="1"/>
    </xf>
    <xf numFmtId="0" fontId="0" fillId="0" borderId="81" xfId="0" applyFont="1" applyFill="1" applyBorder="1" applyAlignment="1">
      <alignment horizontal="center" vertical="center"/>
    </xf>
    <xf numFmtId="0" fontId="0" fillId="0" borderId="6" xfId="9" applyFont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0" borderId="69" xfId="0" applyFont="1" applyFill="1" applyBorder="1" applyAlignment="1">
      <alignment horizontal="center" vertical="center" shrinkToFit="1"/>
    </xf>
    <xf numFmtId="0" fontId="0" fillId="0" borderId="45" xfId="0" applyFont="1" applyFill="1" applyBorder="1" applyAlignment="1">
      <alignment horizontal="center" vertical="center" shrinkToFit="1"/>
    </xf>
    <xf numFmtId="181" fontId="0" fillId="0" borderId="10" xfId="0" applyNumberFormat="1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74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/>
    </xf>
    <xf numFmtId="0" fontId="40" fillId="0" borderId="1" xfId="1" applyFont="1" applyFill="1" applyBorder="1" applyAlignment="1" applyProtection="1">
      <alignment horizontal="left" vertical="center"/>
    </xf>
    <xf numFmtId="176" fontId="39" fillId="0" borderId="4" xfId="0" applyNumberFormat="1" applyFont="1" applyFill="1" applyBorder="1" applyAlignment="1">
      <alignment horizontal="center" vertical="center" shrinkToFit="1"/>
    </xf>
    <xf numFmtId="0" fontId="13" fillId="0" borderId="0" xfId="1" applyFont="1" applyFill="1" applyBorder="1" applyAlignment="1" applyProtection="1">
      <alignment horizontal="left" vertical="center"/>
    </xf>
    <xf numFmtId="0" fontId="39" fillId="0" borderId="0" xfId="0" applyFont="1" applyFill="1" applyBorder="1" applyAlignment="1">
      <alignment horizontal="center" vertical="center" shrinkToFit="1"/>
    </xf>
    <xf numFmtId="0" fontId="40" fillId="0" borderId="0" xfId="1" applyFont="1" applyFill="1" applyBorder="1" applyProtection="1">
      <alignment vertical="center"/>
    </xf>
    <xf numFmtId="0" fontId="39" fillId="0" borderId="0" xfId="0" applyFont="1" applyFill="1" applyBorder="1" applyAlignment="1">
      <alignment vertical="center" textRotation="255" shrinkToFit="1"/>
    </xf>
    <xf numFmtId="0" fontId="38" fillId="0" borderId="0" xfId="0" applyFont="1" applyFill="1" applyBorder="1" applyAlignment="1">
      <alignment horizontal="center" vertical="center"/>
    </xf>
    <xf numFmtId="1" fontId="38" fillId="0" borderId="0" xfId="0" applyNumberFormat="1" applyFont="1" applyFill="1" applyBorder="1" applyAlignment="1">
      <alignment horizontal="center" vertical="center"/>
    </xf>
    <xf numFmtId="1" fontId="38" fillId="0" borderId="0" xfId="0" applyNumberFormat="1" applyFont="1" applyFill="1" applyBorder="1" applyAlignment="1">
      <alignment horizontal="center" vertical="center" shrinkToFit="1"/>
    </xf>
    <xf numFmtId="182" fontId="0" fillId="0" borderId="0" xfId="0" applyNumberFormat="1" applyFont="1" applyFill="1" applyBorder="1" applyAlignment="1">
      <alignment vertical="center" textRotation="255"/>
    </xf>
    <xf numFmtId="0" fontId="0" fillId="0" borderId="0" xfId="0" applyFont="1" applyFill="1" applyBorder="1" applyAlignment="1">
      <alignment vertical="center" textRotation="255"/>
    </xf>
    <xf numFmtId="2" fontId="39" fillId="0" borderId="4" xfId="0" applyNumberFormat="1" applyFont="1" applyBorder="1" applyAlignment="1">
      <alignment horizontal="center" vertical="center" shrinkToFit="1"/>
    </xf>
    <xf numFmtId="176" fontId="13" fillId="0" borderId="0" xfId="1" applyNumberFormat="1" applyFont="1" applyBorder="1" applyProtection="1">
      <alignment vertical="center"/>
    </xf>
    <xf numFmtId="0" fontId="13" fillId="0" borderId="0" xfId="1" applyFont="1" applyFill="1" applyBorder="1" applyAlignment="1" applyProtection="1">
      <alignment vertical="center" textRotation="255" wrapText="1" shrinkToFit="1"/>
    </xf>
    <xf numFmtId="0" fontId="39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/>
    </xf>
    <xf numFmtId="2" fontId="39" fillId="0" borderId="0" xfId="0" applyNumberFormat="1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vertical="center" textRotation="255" wrapText="1" shrinkToFit="1"/>
    </xf>
    <xf numFmtId="180" fontId="40" fillId="0" borderId="1" xfId="1" applyNumberFormat="1" applyFont="1" applyFill="1" applyBorder="1" applyAlignment="1" applyProtection="1">
      <alignment horizontal="center" vertical="center"/>
    </xf>
    <xf numFmtId="2" fontId="0" fillId="0" borderId="4" xfId="0" applyNumberFormat="1" applyFont="1" applyBorder="1" applyAlignment="1">
      <alignment horizontal="center" vertical="center" shrinkToFit="1"/>
    </xf>
    <xf numFmtId="180" fontId="39" fillId="0" borderId="1" xfId="9" applyNumberFormat="1" applyFont="1" applyFill="1" applyBorder="1" applyAlignment="1">
      <alignment horizontal="center" vertical="center"/>
    </xf>
    <xf numFmtId="0" fontId="39" fillId="0" borderId="1" xfId="0" applyFont="1" applyFill="1" applyBorder="1"/>
    <xf numFmtId="0" fontId="39" fillId="0" borderId="6" xfId="9" applyFont="1" applyBorder="1" applyAlignment="1">
      <alignment horizontal="center" vertical="center" shrinkToFit="1"/>
    </xf>
    <xf numFmtId="1" fontId="39" fillId="0" borderId="62" xfId="0" applyNumberFormat="1" applyFont="1" applyBorder="1" applyAlignment="1">
      <alignment horizontal="center" vertical="center" shrinkToFit="1"/>
    </xf>
    <xf numFmtId="0" fontId="39" fillId="0" borderId="1" xfId="1" applyFont="1" applyFill="1" applyBorder="1" applyAlignment="1" applyProtection="1">
      <alignment horizontal="center" vertical="center"/>
    </xf>
    <xf numFmtId="181" fontId="39" fillId="0" borderId="62" xfId="0" applyNumberFormat="1" applyFont="1" applyBorder="1" applyAlignment="1">
      <alignment horizontal="center" vertical="center" shrinkToFit="1"/>
    </xf>
    <xf numFmtId="0" fontId="39" fillId="0" borderId="6" xfId="0" applyFont="1" applyFill="1" applyBorder="1" applyAlignment="1">
      <alignment horizontal="center" vertical="center" shrinkToFit="1"/>
    </xf>
    <xf numFmtId="0" fontId="0" fillId="0" borderId="67" xfId="0" applyFont="1" applyBorder="1" applyAlignment="1">
      <alignment horizontal="center"/>
    </xf>
    <xf numFmtId="176" fontId="0" fillId="0" borderId="4" xfId="0" applyNumberFormat="1" applyFont="1" applyFill="1" applyBorder="1" applyAlignment="1">
      <alignment horizontal="center"/>
    </xf>
    <xf numFmtId="0" fontId="36" fillId="0" borderId="19" xfId="6" applyFont="1" applyBorder="1" applyAlignment="1">
      <alignment horizontal="left" wrapText="1"/>
    </xf>
    <xf numFmtId="0" fontId="36" fillId="0" borderId="19" xfId="6" applyFont="1" applyFill="1" applyBorder="1" applyAlignment="1">
      <alignment horizontal="center" wrapText="1"/>
    </xf>
    <xf numFmtId="0" fontId="0" fillId="0" borderId="67" xfId="0" applyFont="1" applyFill="1" applyBorder="1" applyAlignment="1">
      <alignment horizontal="center"/>
    </xf>
    <xf numFmtId="2" fontId="13" fillId="0" borderId="1" xfId="1" applyNumberFormat="1" applyFont="1" applyFill="1" applyBorder="1" applyAlignment="1" applyProtection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 shrinkToFit="1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>
      <alignment vertical="center" textRotation="255" wrapText="1" shrinkToFit="1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10" fillId="0" borderId="90" xfId="0" applyFont="1" applyFill="1" applyBorder="1" applyAlignment="1">
      <alignment horizontal="center" vertical="center" wrapText="1"/>
    </xf>
    <xf numFmtId="0" fontId="10" fillId="0" borderId="89" xfId="0" applyFont="1" applyFill="1" applyBorder="1" applyAlignment="1">
      <alignment horizontal="center" vertical="center" wrapText="1"/>
    </xf>
    <xf numFmtId="0" fontId="16" fillId="4" borderId="62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6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wrapText="1" shrinkToFit="1"/>
    </xf>
    <xf numFmtId="0" fontId="13" fillId="0" borderId="50" xfId="1" applyFont="1" applyFill="1" applyBorder="1" applyAlignment="1" applyProtection="1">
      <alignment horizontal="center" vertical="center"/>
    </xf>
    <xf numFmtId="0" fontId="13" fillId="0" borderId="80" xfId="1" applyFont="1" applyFill="1" applyBorder="1" applyAlignment="1" applyProtection="1">
      <alignment horizontal="center" vertical="center"/>
    </xf>
    <xf numFmtId="0" fontId="13" fillId="0" borderId="62" xfId="1" applyFont="1" applyFill="1" applyBorder="1" applyAlignment="1" applyProtection="1">
      <alignment horizontal="center" vertical="center"/>
    </xf>
    <xf numFmtId="0" fontId="13" fillId="0" borderId="79" xfId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shrinkToFit="1"/>
    </xf>
    <xf numFmtId="0" fontId="12" fillId="0" borderId="62" xfId="0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shrinkToFit="1"/>
    </xf>
    <xf numFmtId="183" fontId="12" fillId="0" borderId="1" xfId="0" applyNumberFormat="1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shrinkToFit="1"/>
    </xf>
    <xf numFmtId="176" fontId="12" fillId="0" borderId="3" xfId="0" applyNumberFormat="1" applyFont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 shrinkToFit="1"/>
    </xf>
    <xf numFmtId="0" fontId="13" fillId="6" borderId="1" xfId="1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>
      <alignment horizontal="center" vertical="center" shrinkToFit="1"/>
    </xf>
    <xf numFmtId="176" fontId="0" fillId="0" borderId="4" xfId="0" applyNumberFormat="1" applyFont="1" applyBorder="1" applyAlignment="1">
      <alignment horizontal="center" vertical="center" shrinkToFit="1"/>
    </xf>
    <xf numFmtId="0" fontId="27" fillId="5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/>
    </xf>
    <xf numFmtId="176" fontId="0" fillId="0" borderId="25" xfId="0" applyNumberFormat="1" applyFont="1" applyBorder="1" applyAlignment="1">
      <alignment horizontal="center"/>
    </xf>
    <xf numFmtId="176" fontId="13" fillId="0" borderId="1" xfId="1" applyNumberFormat="1" applyFont="1" applyBorder="1" applyAlignment="1" applyProtection="1">
      <alignment horizontal="center" vertical="center"/>
    </xf>
    <xf numFmtId="0" fontId="0" fillId="0" borderId="10" xfId="0" applyFont="1" applyBorder="1" applyAlignment="1">
      <alignment horizontal="center"/>
    </xf>
    <xf numFmtId="176" fontId="0" fillId="0" borderId="10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176" fontId="0" fillId="0" borderId="0" xfId="0" applyNumberFormat="1" applyFont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5" borderId="0" xfId="0" applyFont="1" applyFill="1" applyBorder="1"/>
    <xf numFmtId="0" fontId="0" fillId="0" borderId="59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176" fontId="0" fillId="0" borderId="4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0" xfId="1" applyFont="1" applyFill="1" applyBorder="1" applyAlignment="1" applyProtection="1">
      <alignment horizontal="center" vertical="center"/>
    </xf>
    <xf numFmtId="186" fontId="0" fillId="0" borderId="4" xfId="0" applyNumberFormat="1" applyFont="1" applyFill="1" applyBorder="1" applyAlignment="1">
      <alignment horizontal="center" vertical="center" shrinkToFit="1"/>
    </xf>
    <xf numFmtId="0" fontId="4" fillId="6" borderId="56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left" vertical="center"/>
    </xf>
    <xf numFmtId="0" fontId="48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0" fillId="3" borderId="32" xfId="0" applyNumberFormat="1" applyFont="1" applyFill="1" applyBorder="1" applyAlignment="1">
      <alignment horizontal="center" vertical="center"/>
    </xf>
    <xf numFmtId="49" fontId="10" fillId="3" borderId="38" xfId="0" applyNumberFormat="1" applyFont="1" applyFill="1" applyBorder="1" applyAlignment="1">
      <alignment horizontal="center" vertical="center"/>
    </xf>
    <xf numFmtId="49" fontId="10" fillId="3" borderId="3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 wrapText="1"/>
    </xf>
    <xf numFmtId="0" fontId="12" fillId="0" borderId="52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textRotation="255" wrapText="1" shrinkToFit="1"/>
    </xf>
    <xf numFmtId="0" fontId="0" fillId="0" borderId="33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textRotation="255" wrapText="1" shrinkToFit="1"/>
    </xf>
    <xf numFmtId="0" fontId="0" fillId="0" borderId="16" xfId="0" applyFont="1" applyFill="1" applyBorder="1" applyAlignment="1">
      <alignment horizontal="center" vertical="center" textRotation="255" wrapText="1" shrinkToFit="1"/>
    </xf>
    <xf numFmtId="0" fontId="5" fillId="0" borderId="0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36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178" fontId="0" fillId="0" borderId="39" xfId="0" applyNumberFormat="1" applyFont="1" applyFill="1" applyBorder="1" applyAlignment="1">
      <alignment horizontal="center" vertical="center"/>
    </xf>
    <xf numFmtId="178" fontId="0" fillId="0" borderId="38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178" fontId="7" fillId="0" borderId="32" xfId="0" applyNumberFormat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178" fontId="0" fillId="0" borderId="41" xfId="0" applyNumberFormat="1" applyFont="1" applyFill="1" applyBorder="1" applyAlignment="1">
      <alignment horizontal="center" vertical="center"/>
    </xf>
    <xf numFmtId="178" fontId="6" fillId="0" borderId="39" xfId="0" applyNumberFormat="1" applyFont="1" applyFill="1" applyBorder="1" applyAlignment="1">
      <alignment horizontal="center" vertical="center"/>
    </xf>
    <xf numFmtId="178" fontId="6" fillId="0" borderId="38" xfId="0" applyNumberFormat="1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178" fontId="39" fillId="0" borderId="39" xfId="0" applyNumberFormat="1" applyFont="1" applyFill="1" applyBorder="1" applyAlignment="1">
      <alignment horizontal="center" vertical="center"/>
    </xf>
    <xf numFmtId="178" fontId="39" fillId="0" borderId="38" xfId="0" applyNumberFormat="1" applyFont="1" applyFill="1" applyBorder="1" applyAlignment="1">
      <alignment horizontal="center" vertical="center"/>
    </xf>
    <xf numFmtId="0" fontId="41" fillId="0" borderId="32" xfId="0" applyFont="1" applyFill="1" applyBorder="1" applyAlignment="1">
      <alignment horizontal="center" vertical="center"/>
    </xf>
    <xf numFmtId="0" fontId="41" fillId="0" borderId="38" xfId="0" applyFont="1" applyFill="1" applyBorder="1" applyAlignment="1">
      <alignment horizontal="center" vertical="center"/>
    </xf>
    <xf numFmtId="0" fontId="41" fillId="0" borderId="30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 textRotation="255" wrapText="1" shrinkToFit="1"/>
    </xf>
    <xf numFmtId="0" fontId="0" fillId="0" borderId="51" xfId="0" applyFont="1" applyFill="1" applyBorder="1" applyAlignment="1">
      <alignment horizontal="center" vertical="center" textRotation="255" wrapText="1" shrinkToFit="1"/>
    </xf>
    <xf numFmtId="0" fontId="0" fillId="0" borderId="13" xfId="0" applyFont="1" applyFill="1" applyBorder="1" applyAlignment="1">
      <alignment horizontal="center" vertical="center" textRotation="255" shrinkToFit="1"/>
    </xf>
    <xf numFmtId="0" fontId="0" fillId="0" borderId="33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0" fontId="0" fillId="0" borderId="25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13" fillId="0" borderId="4" xfId="1" applyFont="1" applyFill="1" applyBorder="1" applyAlignment="1" applyProtection="1">
      <alignment horizontal="center" vertical="center" textRotation="255"/>
    </xf>
    <xf numFmtId="0" fontId="13" fillId="0" borderId="50" xfId="1" applyFont="1" applyFill="1" applyBorder="1" applyAlignment="1" applyProtection="1">
      <alignment horizontal="center" vertical="center" textRotation="255"/>
    </xf>
    <xf numFmtId="0" fontId="13" fillId="0" borderId="24" xfId="1" applyFont="1" applyFill="1" applyBorder="1" applyAlignment="1" applyProtection="1">
      <alignment horizontal="center" vertical="center" textRotation="255"/>
    </xf>
    <xf numFmtId="0" fontId="0" fillId="5" borderId="13" xfId="0" applyFont="1" applyFill="1" applyBorder="1" applyAlignment="1">
      <alignment horizontal="center" vertical="center" textRotation="255" wrapText="1" shrinkToFit="1"/>
    </xf>
    <xf numFmtId="0" fontId="0" fillId="5" borderId="33" xfId="0" applyFont="1" applyFill="1" applyBorder="1" applyAlignment="1">
      <alignment horizontal="center" vertical="center" textRotation="255" wrapText="1" shrinkToFit="1"/>
    </xf>
    <xf numFmtId="0" fontId="0" fillId="5" borderId="12" xfId="0" applyFont="1" applyFill="1" applyBorder="1" applyAlignment="1">
      <alignment horizontal="center" vertical="center" textRotation="255" wrapText="1" shrinkToFit="1"/>
    </xf>
    <xf numFmtId="0" fontId="39" fillId="0" borderId="13" xfId="0" applyFont="1" applyFill="1" applyBorder="1" applyAlignment="1">
      <alignment horizontal="center" vertical="center" wrapText="1"/>
    </xf>
    <xf numFmtId="0" fontId="39" fillId="0" borderId="33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13" fillId="0" borderId="4" xfId="1" applyFont="1" applyFill="1" applyBorder="1" applyAlignment="1" applyProtection="1">
      <alignment horizontal="center" vertical="center"/>
    </xf>
    <xf numFmtId="0" fontId="39" fillId="0" borderId="13" xfId="0" applyFont="1" applyFill="1" applyBorder="1" applyAlignment="1">
      <alignment horizontal="center" vertical="center" textRotation="255" shrinkToFit="1"/>
    </xf>
    <xf numFmtId="0" fontId="39" fillId="0" borderId="33" xfId="0" applyFont="1" applyFill="1" applyBorder="1" applyAlignment="1">
      <alignment horizontal="center" vertical="center" textRotation="255" shrinkToFit="1"/>
    </xf>
    <xf numFmtId="0" fontId="39" fillId="0" borderId="12" xfId="0" applyFont="1" applyFill="1" applyBorder="1" applyAlignment="1">
      <alignment horizontal="center" vertical="center" textRotation="255" shrinkToFit="1"/>
    </xf>
    <xf numFmtId="49" fontId="5" fillId="0" borderId="42" xfId="0" applyNumberFormat="1" applyFont="1" applyFill="1" applyBorder="1" applyAlignment="1">
      <alignment horizontal="left" vertical="center"/>
    </xf>
    <xf numFmtId="0" fontId="0" fillId="5" borderId="54" xfId="0" applyFont="1" applyFill="1" applyBorder="1" applyAlignment="1">
      <alignment horizontal="center" vertical="center"/>
    </xf>
    <xf numFmtId="0" fontId="0" fillId="5" borderId="37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65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vertical="center" textRotation="255" wrapText="1" shrinkToFit="1"/>
    </xf>
    <xf numFmtId="0" fontId="0" fillId="0" borderId="33" xfId="0" applyFont="1" applyFill="1" applyBorder="1" applyAlignment="1">
      <alignment vertical="center" textRotation="255" wrapText="1" shrinkToFit="1"/>
    </xf>
    <xf numFmtId="0" fontId="0" fillId="0" borderId="12" xfId="0" applyFont="1" applyFill="1" applyBorder="1" applyAlignment="1">
      <alignment vertical="center" textRotation="255" wrapText="1" shrinkToFit="1"/>
    </xf>
    <xf numFmtId="0" fontId="0" fillId="5" borderId="73" xfId="0" applyFont="1" applyFill="1" applyBorder="1" applyAlignment="1">
      <alignment horizontal="center" vertical="center" textRotation="255" wrapText="1" shrinkToFit="1"/>
    </xf>
    <xf numFmtId="0" fontId="0" fillId="5" borderId="35" xfId="0" applyFont="1" applyFill="1" applyBorder="1" applyAlignment="1">
      <alignment horizontal="center" vertical="center" textRotation="255" wrapText="1" shrinkToFit="1"/>
    </xf>
    <xf numFmtId="0" fontId="0" fillId="5" borderId="8" xfId="0" applyFont="1" applyFill="1" applyBorder="1" applyAlignment="1">
      <alignment horizontal="center" vertical="center" textRotation="255" wrapText="1" shrinkToFi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13" fillId="0" borderId="14" xfId="1" applyFont="1" applyFill="1" applyBorder="1" applyAlignment="1" applyProtection="1">
      <alignment horizontal="center" vertical="center" textRotation="255"/>
    </xf>
    <xf numFmtId="0" fontId="13" fillId="0" borderId="73" xfId="1" applyFont="1" applyFill="1" applyBorder="1" applyAlignment="1" applyProtection="1">
      <alignment horizontal="center" vertical="center" textRotation="255"/>
    </xf>
    <xf numFmtId="0" fontId="13" fillId="0" borderId="8" xfId="1" applyFont="1" applyFill="1" applyBorder="1" applyAlignment="1" applyProtection="1">
      <alignment horizontal="center" vertical="center" textRotation="255"/>
    </xf>
    <xf numFmtId="0" fontId="0" fillId="0" borderId="2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textRotation="255" wrapText="1" shrinkToFit="1"/>
    </xf>
    <xf numFmtId="0" fontId="12" fillId="0" borderId="54" xfId="0" applyFont="1" applyBorder="1" applyAlignment="1">
      <alignment horizontal="center" vertical="center" textRotation="255" wrapText="1" shrinkToFit="1"/>
    </xf>
    <xf numFmtId="0" fontId="12" fillId="0" borderId="51" xfId="0" applyFont="1" applyBorder="1" applyAlignment="1">
      <alignment horizontal="center" vertical="center" textRotation="255" wrapText="1" shrinkToFit="1"/>
    </xf>
    <xf numFmtId="0" fontId="13" fillId="0" borderId="14" xfId="1" applyFont="1" applyFill="1" applyBorder="1" applyAlignment="1" applyProtection="1">
      <alignment horizontal="center" vertical="center"/>
    </xf>
    <xf numFmtId="0" fontId="12" fillId="5" borderId="6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52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0" fillId="5" borderId="42" xfId="0" applyFont="1" applyFill="1" applyBorder="1" applyAlignment="1">
      <alignment horizontal="center" vertical="center"/>
    </xf>
    <xf numFmtId="0" fontId="0" fillId="5" borderId="27" xfId="0" applyFont="1" applyFill="1" applyBorder="1" applyAlignment="1">
      <alignment horizontal="center" vertical="center"/>
    </xf>
    <xf numFmtId="176" fontId="0" fillId="5" borderId="6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0" fontId="0" fillId="2" borderId="45" xfId="0" applyFont="1" applyFill="1" applyBorder="1" applyAlignment="1">
      <alignment horizontal="center" vertical="center"/>
    </xf>
    <xf numFmtId="0" fontId="0" fillId="5" borderId="62" xfId="0" applyFont="1" applyFill="1" applyBorder="1" applyAlignment="1">
      <alignment horizontal="center" vertical="center"/>
    </xf>
    <xf numFmtId="176" fontId="0" fillId="5" borderId="16" xfId="0" applyNumberFormat="1" applyFont="1" applyFill="1" applyBorder="1" applyAlignment="1">
      <alignment horizontal="center" vertical="center"/>
    </xf>
    <xf numFmtId="0" fontId="0" fillId="2" borderId="64" xfId="0" applyFont="1" applyFill="1" applyBorder="1" applyAlignment="1">
      <alignment horizontal="center" vertical="center"/>
    </xf>
    <xf numFmtId="182" fontId="0" fillId="0" borderId="33" xfId="0" applyNumberFormat="1" applyFont="1" applyBorder="1" applyAlignment="1">
      <alignment horizontal="center" vertical="center" textRotation="255"/>
    </xf>
    <xf numFmtId="0" fontId="0" fillId="0" borderId="33" xfId="0" applyFont="1" applyBorder="1" applyAlignment="1">
      <alignment horizontal="center" vertical="center" textRotation="255"/>
    </xf>
    <xf numFmtId="0" fontId="12" fillId="5" borderId="2" xfId="0" applyFont="1" applyFill="1" applyBorder="1" applyAlignment="1">
      <alignment horizontal="center" vertical="center"/>
    </xf>
    <xf numFmtId="0" fontId="0" fillId="5" borderId="55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178" fontId="0" fillId="0" borderId="32" xfId="0" applyNumberFormat="1" applyFont="1" applyFill="1" applyBorder="1" applyAlignment="1">
      <alignment horizontal="center" vertical="center"/>
    </xf>
    <xf numFmtId="178" fontId="0" fillId="0" borderId="30" xfId="0" applyNumberFormat="1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wrapText="1" shrinkToFit="1"/>
    </xf>
    <xf numFmtId="0" fontId="0" fillId="0" borderId="15" xfId="0" applyFont="1" applyFill="1" applyBorder="1" applyAlignment="1">
      <alignment horizontal="center" wrapText="1" shrinkToFit="1"/>
    </xf>
    <xf numFmtId="0" fontId="0" fillId="0" borderId="10" xfId="0" applyFont="1" applyFill="1" applyBorder="1" applyAlignment="1">
      <alignment horizontal="center" wrapText="1" shrinkToFit="1"/>
    </xf>
    <xf numFmtId="0" fontId="39" fillId="0" borderId="16" xfId="0" applyFont="1" applyFill="1" applyBorder="1" applyAlignment="1">
      <alignment horizontal="center" vertical="center" textRotation="255" wrapText="1" shrinkToFit="1"/>
    </xf>
    <xf numFmtId="0" fontId="0" fillId="0" borderId="13" xfId="0" applyFont="1" applyBorder="1" applyAlignment="1">
      <alignment horizontal="center" vertical="center" textRotation="255" wrapText="1" shrinkToFit="1"/>
    </xf>
    <xf numFmtId="0" fontId="0" fillId="0" borderId="33" xfId="0" applyFont="1" applyBorder="1" applyAlignment="1">
      <alignment horizontal="center" vertical="center" textRotation="255" wrapText="1" shrinkToFit="1"/>
    </xf>
    <xf numFmtId="0" fontId="0" fillId="0" borderId="12" xfId="0" applyFont="1" applyBorder="1" applyAlignment="1">
      <alignment horizontal="center" vertical="center" textRotation="255" wrapText="1" shrinkToFit="1"/>
    </xf>
    <xf numFmtId="0" fontId="39" fillId="0" borderId="13" xfId="0" applyFont="1" applyFill="1" applyBorder="1" applyAlignment="1">
      <alignment horizontal="center" vertical="center" textRotation="255" wrapText="1" shrinkToFit="1"/>
    </xf>
    <xf numFmtId="0" fontId="39" fillId="0" borderId="33" xfId="0" applyFont="1" applyFill="1" applyBorder="1" applyAlignment="1">
      <alignment horizontal="center" vertical="center" textRotation="255" wrapText="1" shrinkToFit="1"/>
    </xf>
    <xf numFmtId="0" fontId="39" fillId="0" borderId="12" xfId="0" applyFont="1" applyFill="1" applyBorder="1" applyAlignment="1">
      <alignment horizontal="center" vertical="center" textRotation="255" wrapText="1" shrinkToFit="1"/>
    </xf>
    <xf numFmtId="182" fontId="39" fillId="0" borderId="13" xfId="0" applyNumberFormat="1" applyFont="1" applyBorder="1" applyAlignment="1">
      <alignment horizontal="center" vertical="center" textRotation="255" wrapText="1"/>
    </xf>
    <xf numFmtId="0" fontId="39" fillId="0" borderId="33" xfId="0" applyFont="1" applyBorder="1" applyAlignment="1">
      <alignment horizontal="center" vertical="center" textRotation="255" wrapText="1"/>
    </xf>
    <xf numFmtId="0" fontId="39" fillId="0" borderId="12" xfId="0" applyFont="1" applyBorder="1" applyAlignment="1">
      <alignment horizontal="center" vertical="center" textRotation="255" wrapText="1"/>
    </xf>
    <xf numFmtId="178" fontId="45" fillId="0" borderId="39" xfId="0" applyNumberFormat="1" applyFont="1" applyFill="1" applyBorder="1" applyAlignment="1">
      <alignment horizontal="center" vertical="center"/>
    </xf>
    <xf numFmtId="178" fontId="45" fillId="0" borderId="41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3" xfId="0" applyFont="1" applyBorder="1" applyAlignment="1">
      <alignment vertical="center" textRotation="255" wrapText="1" shrinkToFit="1"/>
    </xf>
    <xf numFmtId="0" fontId="0" fillId="0" borderId="33" xfId="0" applyFont="1" applyBorder="1" applyAlignment="1">
      <alignment vertical="center" textRotation="255" wrapText="1" shrinkToFit="1"/>
    </xf>
    <xf numFmtId="0" fontId="0" fillId="0" borderId="12" xfId="0" applyFont="1" applyBorder="1" applyAlignment="1">
      <alignment vertical="center" textRotation="255" wrapText="1" shrinkToFit="1"/>
    </xf>
    <xf numFmtId="0" fontId="12" fillId="0" borderId="6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textRotation="255" wrapText="1" shrinkToFit="1"/>
    </xf>
    <xf numFmtId="0" fontId="7" fillId="0" borderId="33" xfId="0" applyFont="1" applyFill="1" applyBorder="1" applyAlignment="1">
      <alignment horizontal="center" vertical="center" textRotation="255" wrapText="1" shrinkToFit="1"/>
    </xf>
    <xf numFmtId="0" fontId="7" fillId="0" borderId="12" xfId="0" applyFont="1" applyFill="1" applyBorder="1" applyAlignment="1">
      <alignment horizontal="center" vertical="center" textRotation="255" wrapText="1" shrinkToFit="1"/>
    </xf>
    <xf numFmtId="0" fontId="12" fillId="0" borderId="2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textRotation="255" shrinkToFit="1"/>
    </xf>
    <xf numFmtId="0" fontId="12" fillId="0" borderId="33" xfId="0" applyFont="1" applyBorder="1" applyAlignment="1">
      <alignment horizontal="center" vertical="center" textRotation="255" shrinkToFit="1"/>
    </xf>
    <xf numFmtId="0" fontId="12" fillId="0" borderId="12" xfId="0" applyFont="1" applyBorder="1" applyAlignment="1">
      <alignment horizontal="center" vertical="center" textRotation="255" shrinkToFit="1"/>
    </xf>
    <xf numFmtId="0" fontId="0" fillId="0" borderId="27" xfId="0" applyFont="1" applyFill="1" applyBorder="1" applyAlignment="1">
      <alignment horizontal="center" vertical="center" textRotation="255" wrapText="1" shrinkToFit="1"/>
    </xf>
    <xf numFmtId="0" fontId="0" fillId="0" borderId="37" xfId="0" applyFont="1" applyFill="1" applyBorder="1" applyAlignment="1">
      <alignment horizontal="center" vertical="center" textRotation="255" wrapText="1" shrinkToFit="1"/>
    </xf>
    <xf numFmtId="0" fontId="0" fillId="0" borderId="9" xfId="0" applyFont="1" applyFill="1" applyBorder="1" applyAlignment="1">
      <alignment horizontal="center" vertical="center" textRotation="255" wrapText="1" shrinkToFit="1"/>
    </xf>
    <xf numFmtId="0" fontId="0" fillId="0" borderId="27" xfId="0" applyFont="1" applyFill="1" applyBorder="1" applyAlignment="1">
      <alignment horizontal="center" vertical="center" textRotation="255" shrinkToFit="1"/>
    </xf>
    <xf numFmtId="0" fontId="0" fillId="0" borderId="37" xfId="0" applyFont="1" applyFill="1" applyBorder="1" applyAlignment="1">
      <alignment horizontal="center" vertical="center" textRotation="255" shrinkToFit="1"/>
    </xf>
    <xf numFmtId="0" fontId="0" fillId="0" borderId="9" xfId="0" applyFont="1" applyFill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39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textRotation="255" wrapText="1" shrinkToFit="1"/>
    </xf>
    <xf numFmtId="0" fontId="0" fillId="0" borderId="15" xfId="0" applyFont="1" applyFill="1" applyBorder="1"/>
    <xf numFmtId="0" fontId="0" fillId="0" borderId="10" xfId="0" applyFont="1" applyFill="1" applyBorder="1"/>
    <xf numFmtId="0" fontId="39" fillId="0" borderId="13" xfId="0" applyFont="1" applyFill="1" applyBorder="1" applyAlignment="1">
      <alignment vertical="center" textRotation="255" wrapText="1" shrinkToFit="1"/>
    </xf>
    <xf numFmtId="0" fontId="39" fillId="0" borderId="33" xfId="0" applyFont="1" applyFill="1" applyBorder="1" applyAlignment="1">
      <alignment vertical="center" textRotation="255" wrapText="1" shrinkToFit="1"/>
    </xf>
    <xf numFmtId="0" fontId="39" fillId="0" borderId="12" xfId="0" applyFont="1" applyFill="1" applyBorder="1" applyAlignment="1">
      <alignment vertical="center" textRotation="255" wrapText="1" shrinkToFit="1"/>
    </xf>
    <xf numFmtId="0" fontId="0" fillId="0" borderId="88" xfId="0" applyFont="1" applyFill="1" applyBorder="1" applyAlignment="1">
      <alignment horizontal="center" vertical="center" textRotation="255" wrapText="1" shrinkToFit="1"/>
    </xf>
    <xf numFmtId="0" fontId="0" fillId="0" borderId="82" xfId="0" applyFont="1" applyFill="1" applyBorder="1" applyAlignment="1">
      <alignment horizontal="center" vertical="center" textRotation="255" wrapText="1" shrinkToFit="1"/>
    </xf>
    <xf numFmtId="0" fontId="0" fillId="0" borderId="83" xfId="0" applyFont="1" applyFill="1" applyBorder="1" applyAlignment="1">
      <alignment horizontal="center" vertical="center" textRotation="255" wrapText="1" shrinkToFit="1"/>
    </xf>
    <xf numFmtId="0" fontId="0" fillId="0" borderId="84" xfId="0" applyFont="1" applyFill="1" applyBorder="1" applyAlignment="1">
      <alignment horizontal="center" vertical="center" textRotation="255" wrapText="1" shrinkToFit="1"/>
    </xf>
    <xf numFmtId="0" fontId="0" fillId="0" borderId="61" xfId="0" applyFont="1" applyFill="1" applyBorder="1" applyAlignment="1">
      <alignment horizontal="center" vertical="center"/>
    </xf>
    <xf numFmtId="0" fontId="42" fillId="0" borderId="33" xfId="0" applyFont="1" applyFill="1" applyBorder="1" applyAlignment="1">
      <alignment horizontal="center" vertical="center" textRotation="255" wrapText="1" shrinkToFit="1"/>
    </xf>
    <xf numFmtId="0" fontId="42" fillId="0" borderId="12" xfId="0" applyFont="1" applyFill="1" applyBorder="1" applyAlignment="1">
      <alignment horizontal="center" vertical="center" textRotation="255" wrapText="1" shrinkToFit="1"/>
    </xf>
    <xf numFmtId="0" fontId="0" fillId="0" borderId="0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87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 textRotation="255" wrapText="1" shrinkToFit="1"/>
    </xf>
    <xf numFmtId="0" fontId="0" fillId="0" borderId="67" xfId="0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78" fontId="0" fillId="0" borderId="63" xfId="0" applyNumberFormat="1" applyFont="1" applyFill="1" applyBorder="1" applyAlignment="1">
      <alignment horizontal="center" vertical="center"/>
    </xf>
    <xf numFmtId="178" fontId="0" fillId="0" borderId="85" xfId="0" applyNumberFormat="1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85" xfId="0" applyFont="1" applyFill="1" applyBorder="1" applyAlignment="1">
      <alignment horizontal="center" vertical="center"/>
    </xf>
    <xf numFmtId="0" fontId="6" fillId="0" borderId="8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 textRotation="255" wrapText="1" shrinkToFit="1"/>
    </xf>
    <xf numFmtId="0" fontId="41" fillId="0" borderId="33" xfId="0" applyFont="1" applyFill="1" applyBorder="1" applyAlignment="1">
      <alignment horizontal="center" vertical="center" textRotation="255" wrapText="1" shrinkToFit="1"/>
    </xf>
    <xf numFmtId="0" fontId="41" fillId="0" borderId="12" xfId="0" applyFont="1" applyFill="1" applyBorder="1" applyAlignment="1">
      <alignment horizontal="center" vertical="center" textRotation="255" wrapText="1" shrinkToFit="1"/>
    </xf>
    <xf numFmtId="0" fontId="6" fillId="5" borderId="39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0" fillId="5" borderId="55" xfId="0" applyFont="1" applyFill="1" applyBorder="1" applyAlignment="1">
      <alignment horizontal="center" vertical="center" textRotation="255" wrapText="1" shrinkToFit="1"/>
    </xf>
    <xf numFmtId="0" fontId="0" fillId="5" borderId="54" xfId="0" applyFont="1" applyFill="1" applyBorder="1" applyAlignment="1">
      <alignment horizontal="center" vertical="center" textRotation="255" wrapText="1" shrinkToFit="1"/>
    </xf>
    <xf numFmtId="0" fontId="0" fillId="5" borderId="51" xfId="0" applyFont="1" applyFill="1" applyBorder="1" applyAlignment="1">
      <alignment horizontal="center" vertical="center" textRotation="255" wrapText="1" shrinkToFit="1"/>
    </xf>
    <xf numFmtId="0" fontId="0" fillId="0" borderId="3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textRotation="255" wrapText="1" shrinkToFit="1"/>
    </xf>
    <xf numFmtId="0" fontId="7" fillId="0" borderId="0" xfId="0" applyFont="1" applyBorder="1" applyAlignment="1">
      <alignment horizontal="center" vertical="center" textRotation="255" wrapText="1" shrinkToFit="1"/>
    </xf>
    <xf numFmtId="0" fontId="0" fillId="0" borderId="0" xfId="0" applyFont="1" applyFill="1" applyBorder="1" applyAlignment="1"/>
  </cellXfs>
  <cellStyles count="10">
    <cellStyle name="一般" xfId="0" builtinId="0"/>
    <cellStyle name="一般 10" xfId="5" xr:uid="{00000000-0005-0000-0000-000001000000}"/>
    <cellStyle name="一般 11" xfId="6" xr:uid="{00000000-0005-0000-0000-000002000000}"/>
    <cellStyle name="一般 12" xfId="7" xr:uid="{00000000-0005-0000-0000-000003000000}"/>
    <cellStyle name="一般 13" xfId="8" xr:uid="{00000000-0005-0000-0000-000004000000}"/>
    <cellStyle name="一般 2" xfId="1" xr:uid="{00000000-0005-0000-0000-000005000000}"/>
    <cellStyle name="一般 2 2" xfId="2" xr:uid="{00000000-0005-0000-0000-000006000000}"/>
    <cellStyle name="一般 8" xfId="3" xr:uid="{00000000-0005-0000-0000-000007000000}"/>
    <cellStyle name="一般 9" xfId="4" xr:uid="{00000000-0005-0000-0000-000008000000}"/>
    <cellStyle name="一般_林邊國小103年度9月菜單" xfId="9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nch/AppData/Roaming/Microsoft/Excel/104&#24180;06&#26376;&#21320;&#39184;&#39135;&#356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11.112.113.114&#24180;&#24230;&#33756;&#21934;/113&#24180;/114.4/&#26230;&#21697;114&#24180;4&#26376;&#20221;-&#30333;&#27801;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9992;&#36039;&#26009;\&#23416;&#26657;&#33756;&#21934;\&#26230;&#21697;115&#24180;2-3&#26376;&#20221;-&#29802;&#20013;&#20462;&#27491;&#292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7週"/>
      <sheetName val="Sheet1"/>
      <sheetName val="Sheet2"/>
      <sheetName val="Sheet3"/>
      <sheetName val="第18週"/>
      <sheetName val="第19週 "/>
      <sheetName val="第20週 "/>
      <sheetName val="第21週"/>
      <sheetName val="菜單"/>
      <sheetName val="便餐餐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三杯雞</v>
          </cell>
          <cell r="F2" t="str">
            <v>大頭菜肉絲湯</v>
          </cell>
          <cell r="G2" t="str">
            <v>大骨</v>
          </cell>
        </row>
        <row r="3">
          <cell r="F3" t="str">
            <v>山藥大骨湯</v>
          </cell>
          <cell r="G3" t="str">
            <v>小白菜</v>
          </cell>
        </row>
        <row r="4">
          <cell r="F4" t="str">
            <v>山藥雞湯</v>
          </cell>
          <cell r="G4" t="str">
            <v>小魚干</v>
          </cell>
        </row>
        <row r="5">
          <cell r="F5" t="str">
            <v>冬瓜湯</v>
          </cell>
          <cell r="G5" t="str">
            <v>吻仔魚</v>
          </cell>
        </row>
        <row r="6">
          <cell r="F6" t="str">
            <v>冬瓜湯魚丸</v>
          </cell>
          <cell r="G6" t="str">
            <v>蟹肉</v>
          </cell>
        </row>
        <row r="7">
          <cell r="F7" t="str">
            <v>冬瓜湯蛤蜊</v>
          </cell>
          <cell r="G7" t="str">
            <v>翡翠</v>
          </cell>
        </row>
        <row r="8">
          <cell r="F8" t="str">
            <v>玉米湯牛蒡金針</v>
          </cell>
          <cell r="G8" t="str">
            <v>高麗菜</v>
          </cell>
        </row>
        <row r="9">
          <cell r="F9" t="str">
            <v>玉米湯高麗菜</v>
          </cell>
          <cell r="G9" t="str">
            <v>山東白菜</v>
          </cell>
        </row>
        <row r="10">
          <cell r="F10" t="str">
            <v>玉米濃湯</v>
          </cell>
          <cell r="G10" t="str">
            <v>山藥</v>
          </cell>
        </row>
        <row r="11">
          <cell r="F11" t="str">
            <v>筍絲湯豆腐</v>
          </cell>
          <cell r="G11" t="str">
            <v>冬瓜</v>
          </cell>
        </row>
        <row r="12">
          <cell r="F12" t="str">
            <v>竹筍湯</v>
          </cell>
          <cell r="G12" t="str">
            <v>玉米粉</v>
          </cell>
        </row>
        <row r="13">
          <cell r="F13" t="str">
            <v>胡瓜湯蟹肉</v>
          </cell>
          <cell r="G13" t="str">
            <v>玉米粒</v>
          </cell>
        </row>
        <row r="14">
          <cell r="F14" t="str">
            <v>味噌湯</v>
          </cell>
          <cell r="G14" t="str">
            <v>玉米塊</v>
          </cell>
        </row>
        <row r="15">
          <cell r="F15" t="str">
            <v>味噌湯海帶芽</v>
          </cell>
          <cell r="G15" t="str">
            <v>白蘿蔔</v>
          </cell>
        </row>
        <row r="16">
          <cell r="F16" t="str">
            <v>味噌湯小魚干</v>
          </cell>
          <cell r="G16" t="str">
            <v>雞蛋</v>
          </cell>
        </row>
        <row r="17">
          <cell r="F17" t="str">
            <v>味噌湯柴魚</v>
          </cell>
          <cell r="G17" t="str">
            <v>豆腐</v>
          </cell>
        </row>
        <row r="18">
          <cell r="F18" t="str">
            <v>味噌湯高麗菜</v>
          </cell>
          <cell r="G18" t="str">
            <v>味噌</v>
          </cell>
        </row>
        <row r="19">
          <cell r="F19" t="str">
            <v>翡翠吻仔湯</v>
          </cell>
          <cell r="G19" t="str">
            <v>芹菜</v>
          </cell>
        </row>
        <row r="20">
          <cell r="F20" t="str">
            <v>南瓜蔬菜湯</v>
          </cell>
          <cell r="G20" t="str">
            <v>杏鮑菇</v>
          </cell>
        </row>
        <row r="21">
          <cell r="F21" t="str">
            <v>蛋花湯白菜蕃茄</v>
          </cell>
          <cell r="G21" t="str">
            <v>金針菇</v>
          </cell>
        </row>
        <row r="22">
          <cell r="F22" t="str">
            <v>蛋花湯金針菇</v>
          </cell>
          <cell r="G22" t="str">
            <v>洋蔥</v>
          </cell>
        </row>
        <row r="23">
          <cell r="F23" t="str">
            <v>蛋花湯金針菇蕃茄</v>
          </cell>
          <cell r="G23" t="str">
            <v>紅蘿蔔</v>
          </cell>
        </row>
        <row r="24">
          <cell r="F24" t="str">
            <v>蛋花湯海帶芽</v>
          </cell>
          <cell r="G24" t="str">
            <v>胡瓜</v>
          </cell>
        </row>
        <row r="25">
          <cell r="F25" t="str">
            <v>蛋花湯紫菜</v>
          </cell>
          <cell r="G25" t="str">
            <v>韭菜</v>
          </cell>
        </row>
        <row r="26">
          <cell r="F26" t="str">
            <v>魚丸湯白蘿蔔</v>
          </cell>
          <cell r="G26" t="str">
            <v>青蔥</v>
          </cell>
        </row>
        <row r="27">
          <cell r="F27" t="str">
            <v>魚丸湯白菜</v>
          </cell>
          <cell r="G27" t="str">
            <v>香菜</v>
          </cell>
        </row>
        <row r="28">
          <cell r="F28" t="str">
            <v>魚丸湯胡瓜</v>
          </cell>
          <cell r="G28" t="str">
            <v>海帶芽</v>
          </cell>
        </row>
        <row r="29">
          <cell r="F29" t="str">
            <v>紫菜湯玉米粒</v>
          </cell>
          <cell r="G29" t="str">
            <v>馬鈴薯</v>
          </cell>
        </row>
        <row r="30">
          <cell r="F30" t="str">
            <v>榨菜湯</v>
          </cell>
          <cell r="G30" t="str">
            <v>魚丸</v>
          </cell>
        </row>
        <row r="31">
          <cell r="F31" t="str">
            <v>鮮菇湯</v>
          </cell>
          <cell r="G31" t="str">
            <v>魚羹</v>
          </cell>
        </row>
        <row r="32">
          <cell r="F32" t="str">
            <v>酸菜鴨肉湯</v>
          </cell>
          <cell r="G32" t="str">
            <v>竹筍</v>
          </cell>
        </row>
        <row r="33">
          <cell r="F33" t="str">
            <v>酸菜雞肉湯</v>
          </cell>
          <cell r="G33" t="str">
            <v>筍絲</v>
          </cell>
        </row>
        <row r="34">
          <cell r="F34" t="str">
            <v>酸辣湯</v>
          </cell>
          <cell r="G34" t="str">
            <v>紫菜</v>
          </cell>
        </row>
        <row r="35">
          <cell r="F35" t="str">
            <v>豬血湯</v>
          </cell>
          <cell r="G35" t="str">
            <v>菜心</v>
          </cell>
        </row>
        <row r="36">
          <cell r="F36" t="str">
            <v>餛飩湯</v>
          </cell>
          <cell r="G36" t="str">
            <v>蛤蜊</v>
          </cell>
        </row>
        <row r="37">
          <cell r="F37" t="str">
            <v>薑母鴨</v>
          </cell>
          <cell r="G37" t="str">
            <v>黑輪</v>
          </cell>
        </row>
        <row r="38">
          <cell r="F38" t="str">
            <v>蘿蔔湯玉米</v>
          </cell>
          <cell r="G38" t="str">
            <v>榨菜</v>
          </cell>
        </row>
        <row r="39">
          <cell r="F39" t="str">
            <v>蘿蔔湯玉米紅蘿蔔</v>
          </cell>
          <cell r="G39" t="str">
            <v>豬肉絲</v>
          </cell>
        </row>
        <row r="40">
          <cell r="F40" t="str">
            <v>蘿蔔湯黑輪</v>
          </cell>
          <cell r="G40" t="str">
            <v>豬血</v>
          </cell>
        </row>
        <row r="41">
          <cell r="F41" t="str">
            <v>仙草茶</v>
          </cell>
          <cell r="G41" t="str">
            <v>火腿丁</v>
          </cell>
        </row>
        <row r="42">
          <cell r="F42" t="str">
            <v>芋頭湯</v>
          </cell>
          <cell r="G42" t="str">
            <v>蕃茄</v>
          </cell>
        </row>
        <row r="43">
          <cell r="F43" t="str">
            <v>紅棗白木耳湯</v>
          </cell>
          <cell r="G43" t="str">
            <v>薑絲</v>
          </cell>
        </row>
        <row r="44">
          <cell r="F44" t="str">
            <v>粉圓湯</v>
          </cell>
          <cell r="G44" t="str">
            <v>鴨肉</v>
          </cell>
        </row>
        <row r="45">
          <cell r="F45" t="str">
            <v>紫米甜湯</v>
          </cell>
          <cell r="G45" t="str">
            <v>白木耳</v>
          </cell>
        </row>
        <row r="46">
          <cell r="F46" t="str">
            <v>綠豆湯</v>
          </cell>
          <cell r="G46" t="str">
            <v>紅棗</v>
          </cell>
        </row>
        <row r="47">
          <cell r="G47" t="str">
            <v>紫米</v>
          </cell>
        </row>
        <row r="48">
          <cell r="G48" t="str">
            <v>綠豆</v>
          </cell>
        </row>
        <row r="49">
          <cell r="G49" t="str">
            <v>龍眼</v>
          </cell>
        </row>
        <row r="50">
          <cell r="G50" t="str">
            <v>糯米</v>
          </cell>
        </row>
        <row r="51">
          <cell r="G51" t="str">
            <v>芋頭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菜單"/>
      <sheetName val="Sheet1"/>
      <sheetName val="Sheet2"/>
      <sheetName val="Sheet3"/>
      <sheetName val="第1週"/>
      <sheetName val="第2週"/>
      <sheetName val="第3週"/>
      <sheetName val="第4週"/>
      <sheetName val="第5週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6">
          <cell r="P16" t="str">
            <v>鹹酥雞(炸)</v>
          </cell>
        </row>
        <row r="22">
          <cell r="P22" t="str">
            <v>有機青菜</v>
          </cell>
        </row>
      </sheetData>
      <sheetData sheetId="5" refreshError="1">
        <row r="12">
          <cell r="B12" t="str">
            <v>毛豆炒蛋(炒)</v>
          </cell>
        </row>
        <row r="14">
          <cell r="P14" t="str">
            <v>椒鹽魚條(炸)</v>
          </cell>
        </row>
        <row r="17">
          <cell r="B17" t="str">
            <v>有機青菜</v>
          </cell>
          <cell r="I17" t="str">
            <v>有機青菜</v>
          </cell>
          <cell r="W17" t="str">
            <v>有機青菜</v>
          </cell>
          <cell r="AD17" t="str">
            <v>有機青菜</v>
          </cell>
        </row>
        <row r="18">
          <cell r="P18" t="str">
            <v>有機青菜</v>
          </cell>
        </row>
      </sheetData>
      <sheetData sheetId="6" refreshError="1">
        <row r="12">
          <cell r="B12" t="str">
            <v>銀芽肉絲(炒)</v>
          </cell>
          <cell r="I12" t="str">
            <v>關東煮(煮)</v>
          </cell>
        </row>
        <row r="17">
          <cell r="B17" t="str">
            <v>有機青菜</v>
          </cell>
          <cell r="I17" t="str">
            <v>有機蔬菜</v>
          </cell>
          <cell r="P17" t="str">
            <v>有機蔬菜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菜單"/>
      <sheetName val="Sheet1"/>
      <sheetName val="Sheet2"/>
      <sheetName val="Sheet3"/>
      <sheetName val="2月"/>
      <sheetName val="第1週"/>
      <sheetName val="第2週"/>
      <sheetName val="第3週"/>
      <sheetName val="第4週"/>
      <sheetName val="第5週"/>
    </sheetNames>
    <sheetDataSet>
      <sheetData sheetId="0">
        <row r="12">
          <cell r="I12"/>
        </row>
        <row r="13">
          <cell r="H13" t="str">
            <v>水果</v>
          </cell>
        </row>
        <row r="14">
          <cell r="H14"/>
        </row>
        <row r="15">
          <cell r="H15" t="str">
            <v>水果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1"/>
  <sheetViews>
    <sheetView zoomScale="70" zoomScaleNormal="70" zoomScalePageLayoutView="75" workbookViewId="0">
      <selection sqref="A1:O1"/>
    </sheetView>
  </sheetViews>
  <sheetFormatPr defaultColWidth="8.875" defaultRowHeight="21"/>
  <cols>
    <col min="1" max="1" width="12.125" style="20" customWidth="1"/>
    <col min="2" max="2" width="9.25" style="30" customWidth="1"/>
    <col min="3" max="3" width="17.25" style="27" customWidth="1"/>
    <col min="4" max="4" width="27.375" style="27" customWidth="1"/>
    <col min="5" max="5" width="26.25" style="78" customWidth="1"/>
    <col min="6" max="6" width="20.125" style="30" customWidth="1"/>
    <col min="7" max="7" width="21.5" style="30" customWidth="1"/>
    <col min="8" max="8" width="10.75" style="30" customWidth="1"/>
    <col min="9" max="9" width="20" style="30" customWidth="1"/>
    <col min="10" max="14" width="8.625" style="29" customWidth="1"/>
    <col min="15" max="15" width="10.625" style="29" customWidth="1"/>
    <col min="16" max="16" width="8.875" style="58"/>
    <col min="17" max="17" width="19.75" style="25" customWidth="1"/>
    <col min="18" max="18" width="18.5" style="25" customWidth="1"/>
    <col min="19" max="19" width="17.625" style="25" customWidth="1"/>
    <col min="20" max="20" width="23.5" style="25" customWidth="1"/>
    <col min="21" max="32" width="8.875" style="25"/>
    <col min="33" max="16384" width="8.875" style="26"/>
  </cols>
  <sheetData>
    <row r="1" spans="1:32" s="21" customFormat="1" ht="36" customHeight="1" thickBot="1">
      <c r="A1" s="755" t="s">
        <v>456</v>
      </c>
      <c r="B1" s="756"/>
      <c r="C1" s="756"/>
      <c r="D1" s="756"/>
      <c r="E1" s="756"/>
      <c r="F1" s="756"/>
      <c r="G1" s="756"/>
      <c r="H1" s="756"/>
      <c r="I1" s="756"/>
      <c r="J1" s="756"/>
      <c r="K1" s="756"/>
      <c r="L1" s="756"/>
      <c r="M1" s="756"/>
      <c r="N1" s="756"/>
      <c r="O1" s="756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s="21" customFormat="1" ht="33" customHeight="1" thickBot="1">
      <c r="A2" s="95" t="s">
        <v>1</v>
      </c>
      <c r="B2" s="96" t="s">
        <v>2</v>
      </c>
      <c r="C2" s="97" t="s">
        <v>3</v>
      </c>
      <c r="D2" s="757" t="s">
        <v>21</v>
      </c>
      <c r="E2" s="758"/>
      <c r="F2" s="759"/>
      <c r="G2" s="367" t="s">
        <v>19</v>
      </c>
      <c r="H2" s="546" t="s">
        <v>78</v>
      </c>
      <c r="I2" s="310" t="s">
        <v>105</v>
      </c>
      <c r="J2" s="98" t="s">
        <v>104</v>
      </c>
      <c r="K2" s="98" t="s">
        <v>67</v>
      </c>
      <c r="L2" s="98" t="s">
        <v>20</v>
      </c>
      <c r="M2" s="98" t="s">
        <v>10</v>
      </c>
      <c r="N2" s="99" t="s">
        <v>36</v>
      </c>
      <c r="O2" s="137" t="s">
        <v>22</v>
      </c>
      <c r="P2" s="22"/>
      <c r="Q2" s="22"/>
      <c r="R2" s="368"/>
      <c r="S2" s="369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s="21" customFormat="1" ht="33" customHeight="1">
      <c r="A3" s="488" t="s">
        <v>218</v>
      </c>
      <c r="B3" s="705" t="s">
        <v>59</v>
      </c>
      <c r="C3" s="706" t="str">
        <f>第1週!P5</f>
        <v>白米飯</v>
      </c>
      <c r="D3" s="707" t="str">
        <f>第1週!P6</f>
        <v>什錦飯湯</v>
      </c>
      <c r="E3" s="707" t="str">
        <f>第1週!P14</f>
        <v>無骨雞排</v>
      </c>
      <c r="F3" s="707" t="str">
        <f>[2]第1週!P22</f>
        <v>有機青菜</v>
      </c>
      <c r="G3" s="708"/>
      <c r="H3" s="141"/>
      <c r="I3" s="141"/>
      <c r="J3" s="550">
        <f>第1週!R31</f>
        <v>6.25</v>
      </c>
      <c r="K3" s="551">
        <f>第1週!R32</f>
        <v>3.3714285714285714</v>
      </c>
      <c r="L3" s="551">
        <f>第1週!R33</f>
        <v>1.48</v>
      </c>
      <c r="M3" s="552">
        <v>2.5</v>
      </c>
      <c r="N3" s="553"/>
      <c r="O3" s="554">
        <f t="shared" ref="O3:O22" si="0">J3*70+K3*75+L3*25+M3*45+N3*60</f>
        <v>839.85714285714289</v>
      </c>
      <c r="P3" s="146"/>
      <c r="Q3" s="370"/>
      <c r="R3" s="371"/>
      <c r="S3" s="358"/>
      <c r="T3" s="358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2" ht="33" customHeight="1" thickBot="1">
      <c r="A4" s="458" t="s">
        <v>130</v>
      </c>
      <c r="B4" s="704" t="s">
        <v>60</v>
      </c>
      <c r="C4" s="222" t="str">
        <f>第1週!W5</f>
        <v>糙米飯</v>
      </c>
      <c r="D4" s="72" t="str">
        <f>第1週!W7</f>
        <v>滷雞腿(滷)</v>
      </c>
      <c r="E4" s="156" t="str">
        <f>第1週!W12</f>
        <v>螞蟻上樹</v>
      </c>
      <c r="F4" s="94" t="str">
        <f>[2]第2週!B17</f>
        <v>有機青菜</v>
      </c>
      <c r="G4" s="72" t="str">
        <f>第1週!W23</f>
        <v>蘿蔔玉米湯</v>
      </c>
      <c r="H4" s="205" t="s">
        <v>42</v>
      </c>
      <c r="I4" s="205"/>
      <c r="J4" s="315">
        <f>第1週!Y31</f>
        <v>6.4764705882352942</v>
      </c>
      <c r="K4" s="200">
        <f>第1週!Y32</f>
        <v>2.7885714285714287</v>
      </c>
      <c r="L4" s="200">
        <f>第1週!Y33</f>
        <v>1.5</v>
      </c>
      <c r="M4" s="73">
        <v>2.5</v>
      </c>
      <c r="N4" s="710">
        <v>1</v>
      </c>
      <c r="O4" s="321">
        <f>J4*70+K4*75+L4*25+M4*45+N4*60</f>
        <v>872.49579831932772</v>
      </c>
      <c r="P4" s="146"/>
      <c r="Q4" s="370"/>
      <c r="R4" s="370"/>
    </row>
    <row r="5" spans="1:32" s="68" customFormat="1" ht="33" customHeight="1" thickTop="1">
      <c r="A5" s="57" t="s">
        <v>219</v>
      </c>
      <c r="B5" s="107" t="s">
        <v>62</v>
      </c>
      <c r="C5" s="110" t="str">
        <f>第2週!I5</f>
        <v>糙米飯</v>
      </c>
      <c r="D5" s="70" t="str">
        <f>第2週!I7</f>
        <v>三杯雞(炒)</v>
      </c>
      <c r="E5" s="70" t="str">
        <f>第2週!I12</f>
        <v>紅蘿蔔炒蛋(炒)</v>
      </c>
      <c r="F5" s="93" t="str">
        <f>[2]第2週!I17</f>
        <v>有機青菜</v>
      </c>
      <c r="G5" s="70" t="str">
        <f>第2週!I22</f>
        <v>筍絲排骨湯</v>
      </c>
      <c r="H5" s="207" t="s">
        <v>79</v>
      </c>
      <c r="I5" s="92"/>
      <c r="J5" s="316">
        <f>第2週!K30</f>
        <v>6.4571428571428573</v>
      </c>
      <c r="K5" s="199">
        <f>第2週!K31</f>
        <v>2.6772727272727272</v>
      </c>
      <c r="L5" s="199">
        <f>第2週!K32</f>
        <v>1.3499999999999999</v>
      </c>
      <c r="M5" s="91">
        <v>2.5</v>
      </c>
      <c r="N5" s="494">
        <v>1</v>
      </c>
      <c r="O5" s="322">
        <f t="shared" si="0"/>
        <v>859.0454545454545</v>
      </c>
      <c r="P5" s="146"/>
      <c r="Q5" s="373"/>
      <c r="R5" s="370"/>
      <c r="S5" s="25"/>
      <c r="T5" s="25"/>
      <c r="U5" s="358"/>
      <c r="V5" s="358"/>
      <c r="W5" s="358"/>
      <c r="X5" s="358"/>
      <c r="Y5" s="358"/>
      <c r="Z5" s="358"/>
      <c r="AA5" s="358"/>
      <c r="AB5" s="358"/>
      <c r="AC5" s="358"/>
      <c r="AD5" s="358"/>
      <c r="AE5" s="358"/>
      <c r="AF5" s="358"/>
    </row>
    <row r="6" spans="1:32" ht="33" customHeight="1">
      <c r="A6" s="57" t="s">
        <v>189</v>
      </c>
      <c r="B6" s="709" t="s">
        <v>59</v>
      </c>
      <c r="C6" s="706" t="str">
        <f>第2週!P5</f>
        <v>牛排麵</v>
      </c>
      <c r="D6" s="733" t="str">
        <f>第2週!P7</f>
        <v>紅燒豬肉麵(湯料)</v>
      </c>
      <c r="E6" s="707" t="str">
        <f>[2]第2週!P14</f>
        <v>椒鹽魚條(炸)</v>
      </c>
      <c r="F6" s="707" t="str">
        <f>[2]第2週!P18</f>
        <v>有機青菜</v>
      </c>
      <c r="G6" s="707"/>
      <c r="H6" s="141"/>
      <c r="I6" s="572"/>
      <c r="J6" s="317">
        <f>第2週!R30</f>
        <v>5.2666666666666666</v>
      </c>
      <c r="K6" s="199">
        <f>第2週!R31</f>
        <v>2.7285714285714286</v>
      </c>
      <c r="L6" s="311">
        <f>第2週!R32</f>
        <v>1.5</v>
      </c>
      <c r="M6" s="75">
        <v>2.5</v>
      </c>
      <c r="N6" s="204"/>
      <c r="O6" s="320">
        <f>J6*70+K6*75+L6*25+M6*45+N6*60</f>
        <v>723.30952380952385</v>
      </c>
      <c r="P6" s="146"/>
      <c r="Q6" s="370"/>
      <c r="R6" s="371"/>
      <c r="S6" s="358"/>
      <c r="T6" s="358"/>
    </row>
    <row r="7" spans="1:32" ht="33" customHeight="1">
      <c r="A7" s="57" t="s">
        <v>131</v>
      </c>
      <c r="B7" s="108" t="s">
        <v>60</v>
      </c>
      <c r="C7" s="111" t="str">
        <f>第2週!W5</f>
        <v>糙米飯</v>
      </c>
      <c r="D7" s="140" t="str">
        <f>第2週!W7</f>
        <v>咖哩雞(燴)</v>
      </c>
      <c r="E7" s="76" t="str">
        <f>第2週!W12</f>
        <v>冬瓜燜肉(煮)</v>
      </c>
      <c r="F7" s="140" t="str">
        <f>[2]第2週!W17</f>
        <v>有機青菜</v>
      </c>
      <c r="G7" s="131" t="str">
        <f>第2週!W22</f>
        <v>綠豆湯</v>
      </c>
      <c r="H7" s="141" t="s">
        <v>79</v>
      </c>
      <c r="I7" s="141"/>
      <c r="J7" s="317">
        <f>第2週!Y30</f>
        <v>6.9444444444444446</v>
      </c>
      <c r="K7" s="199">
        <f>第2週!Y31</f>
        <v>2.5142857142857142</v>
      </c>
      <c r="L7" s="313">
        <f>第2週!Y32</f>
        <v>1.55</v>
      </c>
      <c r="M7" s="91">
        <v>2.5</v>
      </c>
      <c r="N7" s="204">
        <v>1</v>
      </c>
      <c r="O7" s="320">
        <f t="shared" si="0"/>
        <v>885.93253968253975</v>
      </c>
      <c r="P7" s="146"/>
      <c r="Q7" s="374"/>
      <c r="R7" s="372"/>
    </row>
    <row r="8" spans="1:32" s="21" customFormat="1" ht="33" customHeight="1" thickBot="1">
      <c r="A8" s="57" t="s">
        <v>132</v>
      </c>
      <c r="B8" s="109" t="s">
        <v>61</v>
      </c>
      <c r="C8" s="220" t="str">
        <f>第2週!AD5</f>
        <v>白米飯</v>
      </c>
      <c r="D8" s="72" t="str">
        <f>第2週!AD7</f>
        <v>台式打拋肉(炒)</v>
      </c>
      <c r="E8" s="72" t="str">
        <f>第2週!AD12</f>
        <v>海帶雙絲(炒)</v>
      </c>
      <c r="F8" s="72" t="str">
        <f>[2]第2週!AD17</f>
        <v>有機青菜</v>
      </c>
      <c r="G8" s="131" t="str">
        <f>第2週!AD22</f>
        <v>味噌豆腐湯</v>
      </c>
      <c r="H8" s="238"/>
      <c r="I8" s="749" t="s">
        <v>455</v>
      </c>
      <c r="J8" s="315">
        <f>第2週!AF30</f>
        <v>6</v>
      </c>
      <c r="K8" s="200">
        <f>第2週!AF31</f>
        <v>2.6642857142857146</v>
      </c>
      <c r="L8" s="314">
        <f>第2週!AF32</f>
        <v>1.5499999999999998</v>
      </c>
      <c r="M8" s="201">
        <v>2.5</v>
      </c>
      <c r="N8" s="202"/>
      <c r="O8" s="321">
        <f t="shared" si="0"/>
        <v>771.07142857142856</v>
      </c>
      <c r="P8" s="146"/>
      <c r="Q8" s="370"/>
      <c r="R8" s="372"/>
      <c r="S8" s="22"/>
      <c r="T8" s="22"/>
      <c r="U8" s="22"/>
      <c r="V8" s="25"/>
      <c r="W8" s="25"/>
      <c r="X8" s="22"/>
      <c r="Y8" s="22"/>
      <c r="Z8" s="22"/>
      <c r="AA8" s="22"/>
      <c r="AB8" s="22"/>
      <c r="AC8" s="22"/>
      <c r="AD8" s="22"/>
      <c r="AE8" s="22"/>
      <c r="AF8" s="22"/>
    </row>
    <row r="9" spans="1:32" s="22" customFormat="1" ht="33" customHeight="1" thickTop="1">
      <c r="A9" s="57" t="s">
        <v>220</v>
      </c>
      <c r="B9" s="107" t="s">
        <v>58</v>
      </c>
      <c r="C9" s="221" t="str">
        <f>第3週!B5</f>
        <v>白米飯</v>
      </c>
      <c r="D9" s="70" t="str">
        <f>第3週!B7</f>
        <v>鐵路豬排(炸)</v>
      </c>
      <c r="E9" s="70" t="str">
        <f>第3週!B12</f>
        <v>毛豆炒蛋(炒)</v>
      </c>
      <c r="F9" s="70" t="str">
        <f>[2]第3週!B17</f>
        <v>有機青菜</v>
      </c>
      <c r="G9" s="70" t="str">
        <f>第3週!B22</f>
        <v>味增豆腐湯</v>
      </c>
      <c r="H9" s="141" t="s">
        <v>273</v>
      </c>
      <c r="I9" s="573"/>
      <c r="J9" s="316">
        <f>第3週!D30</f>
        <v>6</v>
      </c>
      <c r="K9" s="199">
        <f>第3週!D31</f>
        <v>3.6376623376623374</v>
      </c>
      <c r="L9" s="199">
        <f>第3週!D32</f>
        <v>1.25</v>
      </c>
      <c r="M9" s="91">
        <v>2.5</v>
      </c>
      <c r="N9" s="209"/>
      <c r="O9" s="322">
        <f t="shared" si="0"/>
        <v>836.57467532467535</v>
      </c>
      <c r="P9" s="64"/>
      <c r="Q9" s="370"/>
      <c r="R9" s="370"/>
      <c r="S9" s="25"/>
      <c r="T9" s="25"/>
      <c r="V9" s="25"/>
      <c r="W9" s="25"/>
    </row>
    <row r="10" spans="1:32" s="22" customFormat="1" ht="33" customHeight="1">
      <c r="A10" s="57" t="s">
        <v>221</v>
      </c>
      <c r="B10" s="108" t="s">
        <v>62</v>
      </c>
      <c r="C10" s="110" t="str">
        <f>第3週!I5</f>
        <v>糙米飯</v>
      </c>
      <c r="D10" s="70" t="str">
        <f>第3週!I7</f>
        <v>瓜仔雞(煮)</v>
      </c>
      <c r="E10" s="93" t="str">
        <f>[2]第3週!I12</f>
        <v>關東煮(煮)</v>
      </c>
      <c r="F10" s="93" t="str">
        <f>[2]第3週!I17</f>
        <v>有機蔬菜</v>
      </c>
      <c r="G10" s="70" t="str">
        <f>第3週!I22</f>
        <v>珍菇肉絲湯</v>
      </c>
      <c r="H10" s="206" t="s">
        <v>79</v>
      </c>
      <c r="I10" s="92"/>
      <c r="J10" s="317">
        <f>第3週!K30</f>
        <v>6.8403361344537821</v>
      </c>
      <c r="K10" s="313">
        <f>第3週!K31</f>
        <v>2.4285714285714288</v>
      </c>
      <c r="L10" s="313">
        <f>第3週!K32</f>
        <v>1.45</v>
      </c>
      <c r="M10" s="91">
        <v>2.5</v>
      </c>
      <c r="N10" s="204">
        <v>1</v>
      </c>
      <c r="O10" s="320">
        <f t="shared" si="0"/>
        <v>869.71638655462198</v>
      </c>
      <c r="P10" s="28"/>
      <c r="Q10" s="370"/>
      <c r="R10" s="370"/>
      <c r="S10" s="25"/>
      <c r="T10" s="25"/>
    </row>
    <row r="11" spans="1:32" s="23" customFormat="1" ht="33" customHeight="1">
      <c r="A11" s="57" t="s">
        <v>190</v>
      </c>
      <c r="B11" s="709" t="s">
        <v>59</v>
      </c>
      <c r="C11" s="706" t="str">
        <f>第3週!P5</f>
        <v>牛排麵</v>
      </c>
      <c r="D11" s="707" t="str">
        <f>第3週!P7</f>
        <v>義式肉醬</v>
      </c>
      <c r="E11" s="707" t="str">
        <f>第3週!P12</f>
        <v>香雞排(炸)</v>
      </c>
      <c r="F11" s="707" t="str">
        <f>[2]第3週!P17</f>
        <v>有機蔬菜</v>
      </c>
      <c r="G11" s="707" t="str">
        <f>第3週!P22</f>
        <v>玉米濃湯</v>
      </c>
      <c r="H11" s="141"/>
      <c r="I11" s="547"/>
      <c r="J11" s="317">
        <f>第3週!R30</f>
        <v>6.284313725490196</v>
      </c>
      <c r="K11" s="311">
        <f>第3週!R31</f>
        <v>2.7740259740259741</v>
      </c>
      <c r="L11" s="311">
        <f>第3週!R32</f>
        <v>1.3480000000000003</v>
      </c>
      <c r="M11" s="75">
        <v>2.5</v>
      </c>
      <c r="N11" s="204"/>
      <c r="O11" s="320">
        <f t="shared" si="0"/>
        <v>794.15390883626173</v>
      </c>
      <c r="P11" s="66"/>
      <c r="Q11" s="370"/>
      <c r="R11" s="371"/>
      <c r="S11" s="358"/>
      <c r="T11" s="358"/>
    </row>
    <row r="12" spans="1:32" s="25" customFormat="1" ht="33" customHeight="1">
      <c r="A12" s="57" t="s">
        <v>134</v>
      </c>
      <c r="B12" s="108" t="s">
        <v>60</v>
      </c>
      <c r="C12" s="111" t="str">
        <f>第3週!W5</f>
        <v>糙米飯</v>
      </c>
      <c r="D12" s="140" t="str">
        <f>第3週!W7</f>
        <v>塔香雞翅(滷)</v>
      </c>
      <c r="E12" s="140" t="str">
        <f>第3週!W12</f>
        <v>麻婆豆腐(煮)</v>
      </c>
      <c r="F12" s="140" t="str">
        <f>第3週!W17</f>
        <v>有機青菜</v>
      </c>
      <c r="G12" s="70" t="str">
        <f>第3週!W22</f>
        <v>冬瓜魚丸湯</v>
      </c>
      <c r="H12" s="141" t="s">
        <v>79</v>
      </c>
      <c r="I12" s="141"/>
      <c r="J12" s="317">
        <f>第3週!Y30</f>
        <v>6</v>
      </c>
      <c r="K12" s="312">
        <f>第3週!Y31</f>
        <v>2.7285714285714286</v>
      </c>
      <c r="L12" s="312">
        <f>第3週!Y32</f>
        <v>1.35</v>
      </c>
      <c r="M12" s="75">
        <v>2.5</v>
      </c>
      <c r="N12" s="204">
        <v>1</v>
      </c>
      <c r="O12" s="320">
        <f t="shared" si="0"/>
        <v>830.89285714285711</v>
      </c>
      <c r="P12" s="146"/>
      <c r="R12" s="372"/>
    </row>
    <row r="13" spans="1:32" s="25" customFormat="1" ht="33" customHeight="1" thickBot="1">
      <c r="A13" s="57" t="s">
        <v>135</v>
      </c>
      <c r="B13" s="109" t="s">
        <v>61</v>
      </c>
      <c r="C13" s="222" t="str">
        <f>第3週!AD5</f>
        <v>白米飯</v>
      </c>
      <c r="D13" s="72" t="str">
        <f>第3週!AD7</f>
        <v>香酥魚丁(炸)</v>
      </c>
      <c r="E13" s="94" t="str">
        <f>第3週!AD12</f>
        <v>芹菜黑輪(拌)</v>
      </c>
      <c r="F13" s="72" t="str">
        <f>第3週!AD17</f>
        <v>有機蔬菜</v>
      </c>
      <c r="G13" s="72" t="str">
        <f>第3週!AD22</f>
        <v>海芽蛋花湯</v>
      </c>
      <c r="H13" s="205"/>
      <c r="I13" s="749" t="s">
        <v>454</v>
      </c>
      <c r="J13" s="315">
        <f>第3週!AF30</f>
        <v>6.2214285714285715</v>
      </c>
      <c r="K13" s="314">
        <f>第3週!AF31</f>
        <v>3.3742857142857146</v>
      </c>
      <c r="L13" s="314">
        <f>第3週!AF32</f>
        <v>1.1500000000000001</v>
      </c>
      <c r="M13" s="73">
        <v>2.5</v>
      </c>
      <c r="N13" s="202"/>
      <c r="O13" s="321">
        <f t="shared" si="0"/>
        <v>829.82142857142856</v>
      </c>
      <c r="P13" s="146"/>
      <c r="Q13" s="370"/>
      <c r="R13" s="372"/>
      <c r="S13" s="22"/>
      <c r="T13" s="22"/>
      <c r="X13" s="22"/>
      <c r="Y13" s="22"/>
    </row>
    <row r="14" spans="1:32" s="25" customFormat="1" ht="33" customHeight="1" thickTop="1">
      <c r="A14" s="57" t="s">
        <v>222</v>
      </c>
      <c r="B14" s="107" t="s">
        <v>58</v>
      </c>
      <c r="C14" s="110" t="str">
        <f>第4週!B5</f>
        <v>白米飯</v>
      </c>
      <c r="D14" s="77" t="str">
        <f>第4週!B7</f>
        <v>蜜汁雞(炒)</v>
      </c>
      <c r="E14" s="77" t="str">
        <f>第4週!B12</f>
        <v>芙蓉絲瓜(煮)</v>
      </c>
      <c r="F14" s="70" t="str">
        <f>第4週!B17</f>
        <v>有機蔬菜</v>
      </c>
      <c r="G14" s="93" t="str">
        <f>第4週!B22</f>
        <v>榨菜肉絲湯</v>
      </c>
      <c r="H14" s="141" t="s">
        <v>201</v>
      </c>
      <c r="I14" s="574"/>
      <c r="J14" s="316">
        <f>第4週!D30</f>
        <v>6.6363636363636367</v>
      </c>
      <c r="K14" s="199">
        <f>第4週!D31</f>
        <v>3.0025974025974023</v>
      </c>
      <c r="L14" s="199">
        <f>第4週!D32</f>
        <v>1.5999999999999999</v>
      </c>
      <c r="M14" s="91">
        <v>2.5</v>
      </c>
      <c r="N14" s="209"/>
      <c r="O14" s="322">
        <f t="shared" si="0"/>
        <v>842.24025974025972</v>
      </c>
      <c r="P14" s="146"/>
      <c r="R14" s="370"/>
    </row>
    <row r="15" spans="1:32" s="25" customFormat="1" ht="33" customHeight="1">
      <c r="A15" s="57" t="s">
        <v>223</v>
      </c>
      <c r="B15" s="108" t="s">
        <v>62</v>
      </c>
      <c r="C15" s="219" t="str">
        <f>第4週!I5</f>
        <v>糙米飯</v>
      </c>
      <c r="D15" s="76" t="str">
        <f>第4週!I7</f>
        <v>香菇滷肉燥</v>
      </c>
      <c r="E15" s="140" t="str">
        <f>第4週!I12</f>
        <v>芹菜豆干(炒)</v>
      </c>
      <c r="F15" s="140" t="str">
        <f>第4週!I17</f>
        <v>有機青菜</v>
      </c>
      <c r="G15" s="71" t="str">
        <f>第4週!I22</f>
        <v>玉米濃湯</v>
      </c>
      <c r="H15" s="206" t="s">
        <v>79</v>
      </c>
      <c r="I15" s="548"/>
      <c r="J15" s="317">
        <f>第4週!K30</f>
        <v>6.4052287581699341</v>
      </c>
      <c r="K15" s="312">
        <f>第4週!K31</f>
        <v>3.1240259740259742</v>
      </c>
      <c r="L15" s="312">
        <f>第4週!K32</f>
        <v>1.6500000000000001</v>
      </c>
      <c r="M15" s="75">
        <v>2.5</v>
      </c>
      <c r="N15" s="204">
        <v>1</v>
      </c>
      <c r="O15" s="320">
        <f t="shared" si="0"/>
        <v>896.4179611238435</v>
      </c>
      <c r="P15" s="146"/>
      <c r="R15" s="370"/>
    </row>
    <row r="16" spans="1:32" s="25" customFormat="1" ht="33" customHeight="1">
      <c r="A16" s="57" t="s">
        <v>191</v>
      </c>
      <c r="B16" s="709" t="s">
        <v>59</v>
      </c>
      <c r="C16" s="706" t="str">
        <f>第4週!P5</f>
        <v>白粥</v>
      </c>
      <c r="D16" s="707" t="str">
        <f>第4週!P7</f>
        <v>雞肉蔬菜粥</v>
      </c>
      <c r="E16" s="707" t="str">
        <f>第4週!P15</f>
        <v>海苔肉鬆</v>
      </c>
      <c r="F16" s="707" t="str">
        <f>第4週!P22</f>
        <v>有機青菜</v>
      </c>
      <c r="G16" s="707"/>
      <c r="H16" s="141"/>
      <c r="I16" s="548"/>
      <c r="J16" s="317">
        <f>第4週!R30</f>
        <v>6.3529411764705879</v>
      </c>
      <c r="K16" s="312">
        <f>第4週!R31</f>
        <v>3.0272727272727273</v>
      </c>
      <c r="L16" s="312">
        <f>第4週!R32</f>
        <v>1.4</v>
      </c>
      <c r="M16" s="75">
        <v>2.5</v>
      </c>
      <c r="N16" s="204"/>
      <c r="O16" s="320">
        <f t="shared" si="0"/>
        <v>819.25133689839572</v>
      </c>
      <c r="P16" s="146"/>
      <c r="R16" s="371"/>
      <c r="S16" s="358"/>
      <c r="T16" s="358"/>
    </row>
    <row r="17" spans="1:34" s="25" customFormat="1" ht="33" customHeight="1">
      <c r="A17" s="57" t="s">
        <v>133</v>
      </c>
      <c r="B17" s="108" t="s">
        <v>60</v>
      </c>
      <c r="C17" s="219" t="str">
        <f>第4週!W5</f>
        <v>糙米飯</v>
      </c>
      <c r="D17" s="76" t="str">
        <f>第4週!W7</f>
        <v>洋蔥肉片(煮)</v>
      </c>
      <c r="E17" s="77" t="str">
        <f>第4週!W12</f>
        <v>黃瓜雞片(炒)</v>
      </c>
      <c r="F17" s="140" t="str">
        <f>第4週!W17</f>
        <v>有機蔬菜</v>
      </c>
      <c r="G17" s="71" t="str">
        <f>第4週!W22</f>
        <v>珍珠冬瓜鮮奶</v>
      </c>
      <c r="H17" s="141" t="s">
        <v>166</v>
      </c>
      <c r="I17" s="548"/>
      <c r="J17" s="317">
        <f>第4週!Y30</f>
        <v>6.5</v>
      </c>
      <c r="K17" s="312">
        <f>第4週!Y31</f>
        <v>2.7428571428571429</v>
      </c>
      <c r="L17" s="312">
        <f>第4週!Y32</f>
        <v>1.53</v>
      </c>
      <c r="M17" s="75">
        <v>2.5</v>
      </c>
      <c r="N17" s="204">
        <v>1</v>
      </c>
      <c r="O17" s="320">
        <f t="shared" si="0"/>
        <v>871.46428571428578</v>
      </c>
      <c r="P17" s="146"/>
      <c r="Q17" s="374"/>
      <c r="R17" s="372"/>
    </row>
    <row r="18" spans="1:34" s="25" customFormat="1" ht="33" customHeight="1" thickBot="1">
      <c r="A18" s="57" t="s">
        <v>136</v>
      </c>
      <c r="B18" s="109" t="s">
        <v>61</v>
      </c>
      <c r="C18" s="222" t="str">
        <f>第4週!AD5</f>
        <v>白米飯</v>
      </c>
      <c r="D18" s="156" t="str">
        <f>第4週!AD7</f>
        <v>義式嫩雞(煮)</v>
      </c>
      <c r="E18" s="156" t="str">
        <f>第4週!AD12</f>
        <v>花椰菜炒肉絲（炒﹚</v>
      </c>
      <c r="F18" s="72" t="str">
        <f>第4週!AD17</f>
        <v>有機蔬菜</v>
      </c>
      <c r="G18" s="409" t="str">
        <f>第4週!AD22</f>
        <v>珍菇肉絲湯</v>
      </c>
      <c r="H18" s="205"/>
      <c r="I18" s="749" t="s">
        <v>453</v>
      </c>
      <c r="J18" s="315">
        <f>第4週!AF30</f>
        <v>6.4444444444444446</v>
      </c>
      <c r="K18" s="200">
        <f>第4週!AF31</f>
        <v>2.4714285714285715</v>
      </c>
      <c r="L18" s="200">
        <f>第4週!AF32</f>
        <v>1.6</v>
      </c>
      <c r="M18" s="73">
        <v>2.5</v>
      </c>
      <c r="N18" s="379"/>
      <c r="O18" s="203">
        <f t="shared" si="0"/>
        <v>788.96825396825398</v>
      </c>
      <c r="P18" s="146"/>
      <c r="Q18" s="370"/>
      <c r="R18" s="372"/>
      <c r="S18" s="22"/>
      <c r="T18" s="22"/>
      <c r="X18" s="22"/>
      <c r="Y18" s="22"/>
      <c r="Z18" s="22"/>
    </row>
    <row r="19" spans="1:34" s="25" customFormat="1" ht="33" customHeight="1" thickTop="1">
      <c r="A19" s="456" t="s">
        <v>224</v>
      </c>
      <c r="B19" s="107" t="s">
        <v>58</v>
      </c>
      <c r="C19" s="110" t="str">
        <f>第5週!B5</f>
        <v>白米飯</v>
      </c>
      <c r="D19" s="77" t="str">
        <f>第5週!B7</f>
        <v>蜜汁豬排</v>
      </c>
      <c r="E19" s="77" t="str">
        <f>第5週!B12</f>
        <v>番茄炒蛋(炒)</v>
      </c>
      <c r="F19" s="70" t="str">
        <f>第5週!B17</f>
        <v>有機青菜</v>
      </c>
      <c r="G19" s="93" t="str">
        <f>第5週!B22</f>
        <v>海結玉米湯</v>
      </c>
      <c r="H19" s="380"/>
      <c r="I19" s="207" t="s">
        <v>452</v>
      </c>
      <c r="J19" s="316">
        <f>第5週!D30</f>
        <v>6</v>
      </c>
      <c r="K19" s="199">
        <f>第5週!D31</f>
        <v>3.2857142857142856</v>
      </c>
      <c r="L19" s="199">
        <f>第5週!D32</f>
        <v>1.45</v>
      </c>
      <c r="M19" s="91">
        <v>2.5</v>
      </c>
      <c r="N19" s="381"/>
      <c r="O19" s="555">
        <f>J19*70+K19*75+L19*25+M19*45+N19*60</f>
        <v>815.17857142857144</v>
      </c>
      <c r="P19" s="146"/>
      <c r="Q19" s="370"/>
      <c r="R19" s="372"/>
      <c r="S19" s="22"/>
      <c r="T19" s="22"/>
      <c r="X19" s="22"/>
      <c r="Y19" s="22"/>
      <c r="Z19" s="22"/>
    </row>
    <row r="20" spans="1:34" s="25" customFormat="1" ht="33" customHeight="1">
      <c r="A20" s="456" t="s">
        <v>225</v>
      </c>
      <c r="B20" s="108" t="s">
        <v>62</v>
      </c>
      <c r="C20" s="457" t="str">
        <f>第5週!I5</f>
        <v>糙米飯</v>
      </c>
      <c r="D20" s="418" t="str">
        <f>第5週!I7</f>
        <v>三杯雞(炒)</v>
      </c>
      <c r="E20" s="418" t="str">
        <f>第5週!I12</f>
        <v>關東煮(煮)</v>
      </c>
      <c r="F20" s="419" t="str">
        <f>第5週!I17</f>
        <v>有機青菜</v>
      </c>
      <c r="G20" s="420" t="str">
        <f>第5週!I22</f>
        <v>榨菜肉絲湯</v>
      </c>
      <c r="H20" s="421" t="s">
        <v>167</v>
      </c>
      <c r="I20" s="549"/>
      <c r="J20" s="556">
        <f>第5週!K30</f>
        <v>6.3</v>
      </c>
      <c r="K20" s="422">
        <f>第5週!K31</f>
        <v>2.8350649350649348</v>
      </c>
      <c r="L20" s="422">
        <f>第5週!K32</f>
        <v>1.6500000000000001</v>
      </c>
      <c r="M20" s="423">
        <v>2.5</v>
      </c>
      <c r="N20" s="424">
        <v>1</v>
      </c>
      <c r="O20" s="320">
        <f t="shared" si="0"/>
        <v>867.37987012987014</v>
      </c>
      <c r="P20" s="146"/>
      <c r="Q20" s="370"/>
      <c r="R20" s="372"/>
      <c r="S20" s="22"/>
      <c r="T20" s="22"/>
      <c r="X20" s="22"/>
      <c r="Y20" s="22"/>
      <c r="Z20" s="22"/>
    </row>
    <row r="21" spans="1:34" s="25" customFormat="1" ht="33" customHeight="1">
      <c r="A21" s="456" t="s">
        <v>192</v>
      </c>
      <c r="B21" s="709" t="s">
        <v>59</v>
      </c>
      <c r="C21" s="706" t="str">
        <f>第5週!P5</f>
        <v>水餃</v>
      </c>
      <c r="D21" s="707" t="str">
        <f>第5週!P7</f>
        <v>酸辣湯餃(煮)</v>
      </c>
      <c r="E21" s="707" t="str">
        <f>第5週!P15</f>
        <v>醬燒咕咾肉(燒)</v>
      </c>
      <c r="F21" s="707" t="str">
        <f>第5週!P22</f>
        <v>有機青菜</v>
      </c>
      <c r="G21" s="71"/>
      <c r="H21" s="416"/>
      <c r="I21" s="206"/>
      <c r="J21" s="317">
        <f>第5週!R30</f>
        <v>6.8</v>
      </c>
      <c r="K21" s="312">
        <f>第5週!R31</f>
        <v>3.40034632034632</v>
      </c>
      <c r="L21" s="312">
        <f>第5週!R32</f>
        <v>1.42</v>
      </c>
      <c r="M21" s="75">
        <f>第5週!R35</f>
        <v>2.5</v>
      </c>
      <c r="N21" s="425"/>
      <c r="O21" s="320">
        <f t="shared" si="0"/>
        <v>879.02597402597394</v>
      </c>
      <c r="P21" s="146"/>
      <c r="Q21" s="370"/>
      <c r="R21" s="372"/>
      <c r="S21" s="22"/>
      <c r="T21" s="22"/>
      <c r="X21" s="22"/>
      <c r="Y21" s="22"/>
      <c r="Z21" s="22"/>
    </row>
    <row r="22" spans="1:34" s="25" customFormat="1" ht="33" customHeight="1" thickBot="1">
      <c r="A22" s="489" t="s">
        <v>193</v>
      </c>
      <c r="B22" s="490" t="s">
        <v>60</v>
      </c>
      <c r="C22" s="490" t="str">
        <f>第5週!W5</f>
        <v>糙米飯</v>
      </c>
      <c r="D22" s="490" t="str">
        <f>第5週!W7</f>
        <v>洋芋燉肉(煮)</v>
      </c>
      <c r="E22" s="490" t="str">
        <f>第5週!W12</f>
        <v>肉燥銀芽(煮)</v>
      </c>
      <c r="F22" s="559" t="str">
        <f>第5週!W17</f>
        <v>有機青菜</v>
      </c>
      <c r="G22" s="560" t="str">
        <f>第5週!W22</f>
        <v>味噌魚乾湯</v>
      </c>
      <c r="H22" s="561" t="s">
        <v>14</v>
      </c>
      <c r="I22" s="562"/>
      <c r="J22" s="557">
        <f>第5週!Y30</f>
        <v>5.583333333333333</v>
      </c>
      <c r="K22" s="491">
        <f>第5週!Y31</f>
        <v>2.9928571428571429</v>
      </c>
      <c r="L22" s="491">
        <f>第5週!Y32</f>
        <v>1.75</v>
      </c>
      <c r="M22" s="492">
        <v>2.5</v>
      </c>
      <c r="N22" s="493">
        <v>1</v>
      </c>
      <c r="O22" s="558">
        <f t="shared" si="0"/>
        <v>831.54761904761904</v>
      </c>
      <c r="P22" s="146"/>
      <c r="Q22" s="370"/>
      <c r="R22" s="372"/>
      <c r="S22" s="22"/>
      <c r="T22" s="22"/>
      <c r="X22" s="22"/>
      <c r="Y22" s="22"/>
      <c r="Z22" s="22"/>
    </row>
    <row r="23" spans="1:34" s="187" customFormat="1" ht="32.25" customHeight="1">
      <c r="A23" s="754" t="s">
        <v>272</v>
      </c>
      <c r="B23" s="754"/>
      <c r="C23" s="754"/>
      <c r="D23" s="754"/>
      <c r="E23" s="754"/>
      <c r="F23" s="754"/>
      <c r="G23" s="754"/>
      <c r="H23" s="754"/>
      <c r="I23" s="251"/>
      <c r="J23" s="185"/>
      <c r="K23" s="186"/>
      <c r="L23" s="186"/>
      <c r="M23" s="186"/>
      <c r="N23" s="186"/>
      <c r="O23" s="186"/>
      <c r="P23" s="361"/>
      <c r="Q23" s="362"/>
      <c r="R23" s="362"/>
      <c r="S23" s="362"/>
      <c r="T23" s="362"/>
      <c r="U23" s="362"/>
      <c r="V23" s="361"/>
      <c r="W23" s="361"/>
      <c r="X23" s="361"/>
      <c r="Y23" s="361"/>
      <c r="Z23" s="361"/>
      <c r="AA23" s="361"/>
      <c r="AB23" s="361"/>
      <c r="AC23" s="361"/>
      <c r="AD23" s="361"/>
      <c r="AE23" s="361"/>
      <c r="AF23" s="361"/>
    </row>
    <row r="24" spans="1:34" s="188" customFormat="1" ht="16.5" customHeight="1">
      <c r="A24" s="760" t="s">
        <v>69</v>
      </c>
      <c r="B24" s="760"/>
      <c r="C24" s="760"/>
      <c r="D24" s="760"/>
      <c r="E24" s="760"/>
      <c r="F24" s="760"/>
      <c r="G24" s="760"/>
      <c r="H24" s="760"/>
      <c r="I24" s="760"/>
      <c r="J24" s="760"/>
      <c r="K24" s="760"/>
      <c r="L24" s="760"/>
      <c r="M24" s="760"/>
      <c r="N24" s="760"/>
      <c r="O24" s="760"/>
      <c r="P24" s="364"/>
      <c r="Q24" s="364"/>
      <c r="R24" s="364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</row>
    <row r="25" spans="1:34" s="188" customFormat="1" ht="16.5" customHeight="1">
      <c r="A25" s="189" t="s">
        <v>70</v>
      </c>
      <c r="B25" s="189"/>
      <c r="C25" s="189"/>
      <c r="E25" s="190"/>
      <c r="F25" s="190"/>
      <c r="G25" s="190"/>
      <c r="H25" s="189"/>
      <c r="I25" s="189"/>
      <c r="J25" s="191"/>
      <c r="K25" s="185"/>
      <c r="L25" s="185"/>
      <c r="M25" s="185"/>
      <c r="N25" s="185"/>
      <c r="O25" s="192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</row>
    <row r="26" spans="1:34" s="236" customFormat="1" ht="25.5" customHeight="1">
      <c r="A26" s="233"/>
      <c r="B26" s="233"/>
      <c r="C26" s="234" t="s">
        <v>71</v>
      </c>
      <c r="D26" s="233"/>
      <c r="E26" s="234" t="s">
        <v>72</v>
      </c>
      <c r="F26" s="233"/>
      <c r="G26" s="235" t="s">
        <v>73</v>
      </c>
      <c r="H26" s="233"/>
      <c r="I26" s="233"/>
      <c r="J26" s="237" t="s">
        <v>74</v>
      </c>
      <c r="K26" s="233"/>
      <c r="L26" s="233"/>
      <c r="M26" s="233"/>
      <c r="N26" s="237"/>
      <c r="P26" s="358"/>
      <c r="Q26" s="357"/>
      <c r="R26" s="60"/>
      <c r="S26" s="375"/>
      <c r="T26" s="375"/>
      <c r="U26" s="60"/>
      <c r="V26" s="37"/>
      <c r="W26" s="37"/>
      <c r="X26" s="25"/>
      <c r="Y26" s="25"/>
      <c r="Z26" s="25"/>
      <c r="AA26" s="361"/>
      <c r="AB26" s="361"/>
      <c r="AC26" s="361"/>
      <c r="AD26" s="361"/>
      <c r="AE26" s="361"/>
      <c r="AF26" s="361"/>
    </row>
    <row r="27" spans="1:34" s="25" customFormat="1" ht="32.25">
      <c r="A27" s="32"/>
      <c r="B27" s="24"/>
      <c r="C27" s="19"/>
      <c r="D27" s="19"/>
      <c r="E27" s="24"/>
      <c r="F27" s="24"/>
      <c r="G27" s="24"/>
      <c r="H27" s="24"/>
      <c r="I27" s="24"/>
      <c r="J27" s="49"/>
      <c r="K27" s="49"/>
      <c r="L27" s="49"/>
      <c r="M27" s="49"/>
      <c r="N27" s="49"/>
      <c r="O27" s="49"/>
      <c r="P27" s="359"/>
      <c r="Q27" s="357"/>
      <c r="R27" s="47"/>
      <c r="S27" s="355"/>
      <c r="T27" s="355"/>
      <c r="U27" s="376"/>
      <c r="V27" s="37"/>
      <c r="W27" s="37"/>
      <c r="X27" s="37"/>
      <c r="AB27" s="361"/>
      <c r="AC27" s="361"/>
      <c r="AD27" s="361"/>
      <c r="AE27" s="361"/>
      <c r="AF27" s="361"/>
      <c r="AG27" s="361"/>
      <c r="AH27" s="361"/>
    </row>
    <row r="28" spans="1:34" s="25" customFormat="1" ht="32.25">
      <c r="A28" s="32"/>
      <c r="B28" s="24"/>
      <c r="C28" s="48"/>
      <c r="D28" s="106"/>
      <c r="E28" s="48"/>
      <c r="F28" s="48"/>
      <c r="G28" s="48"/>
      <c r="H28" s="48"/>
      <c r="I28" s="48"/>
      <c r="J28" s="17"/>
      <c r="K28" s="46"/>
      <c r="L28" s="24"/>
      <c r="M28" s="24"/>
      <c r="N28" s="46"/>
      <c r="O28" s="28"/>
      <c r="P28" s="360"/>
      <c r="Q28" s="358"/>
      <c r="R28" s="47"/>
      <c r="S28" s="355"/>
      <c r="T28" s="355"/>
      <c r="U28" s="376"/>
      <c r="V28" s="60"/>
      <c r="W28" s="60"/>
      <c r="X28" s="60"/>
      <c r="Y28" s="356"/>
    </row>
    <row r="29" spans="1:34" s="25" customFormat="1">
      <c r="A29" s="32"/>
      <c r="B29" s="24"/>
      <c r="C29" s="19"/>
      <c r="D29" s="19"/>
      <c r="E29" s="24"/>
      <c r="F29" s="24"/>
      <c r="G29" s="24"/>
      <c r="H29" s="24"/>
      <c r="I29" s="24"/>
      <c r="J29" s="49"/>
      <c r="K29" s="49"/>
      <c r="L29" s="49"/>
      <c r="M29" s="49"/>
      <c r="N29" s="49"/>
      <c r="O29" s="49"/>
      <c r="P29" s="359"/>
      <c r="Q29" s="358"/>
      <c r="Y29" s="356"/>
    </row>
    <row r="30" spans="1:34" s="22" customFormat="1" ht="24.6" customHeight="1">
      <c r="A30" s="31"/>
      <c r="B30" s="18"/>
      <c r="C30" s="33"/>
      <c r="D30" s="48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Q30" s="33"/>
      <c r="R30" s="25"/>
      <c r="S30" s="356"/>
      <c r="T30" s="356"/>
      <c r="U30" s="356"/>
      <c r="V30" s="356"/>
      <c r="W30" s="356"/>
      <c r="X30" s="356"/>
      <c r="Y30" s="356"/>
      <c r="AB30" s="25"/>
      <c r="AC30" s="25"/>
      <c r="AD30" s="25"/>
      <c r="AE30" s="25"/>
      <c r="AF30" s="25"/>
      <c r="AG30" s="25"/>
      <c r="AH30" s="25"/>
    </row>
    <row r="31" spans="1:34" s="22" customFormat="1" ht="22.5" customHeight="1">
      <c r="A31" s="31"/>
      <c r="B31" s="18"/>
      <c r="C31" s="33"/>
      <c r="D31" s="33"/>
      <c r="E31" s="80"/>
      <c r="F31" s="33"/>
      <c r="G31" s="33"/>
      <c r="H31" s="33"/>
      <c r="I31" s="33"/>
      <c r="J31" s="33"/>
      <c r="K31" s="33"/>
      <c r="L31" s="33"/>
      <c r="M31" s="33"/>
      <c r="N31" s="33"/>
      <c r="O31" s="33"/>
      <c r="R31" s="25"/>
      <c r="S31" s="356"/>
      <c r="T31" s="356"/>
      <c r="U31" s="356"/>
      <c r="V31" s="356"/>
      <c r="W31" s="356"/>
      <c r="X31" s="356"/>
      <c r="Y31" s="356"/>
    </row>
    <row r="32" spans="1:34" s="22" customFormat="1" ht="21.75" customHeight="1">
      <c r="A32" s="31"/>
      <c r="B32" s="18"/>
      <c r="C32" s="65"/>
      <c r="D32" s="65"/>
      <c r="E32" s="81"/>
      <c r="F32" s="65"/>
      <c r="G32" s="65"/>
      <c r="J32" s="24"/>
      <c r="K32" s="24"/>
      <c r="L32" s="24"/>
      <c r="M32" s="24"/>
      <c r="N32" s="24"/>
      <c r="O32" s="28"/>
      <c r="R32" s="25"/>
      <c r="S32" s="356"/>
      <c r="T32" s="356"/>
      <c r="U32" s="356"/>
      <c r="V32" s="356"/>
      <c r="W32" s="356"/>
      <c r="X32" s="356"/>
    </row>
    <row r="33" spans="1:34" s="22" customFormat="1" ht="24.6" customHeight="1">
      <c r="A33" s="31"/>
      <c r="B33" s="18"/>
      <c r="C33" s="24"/>
      <c r="D33" s="24"/>
      <c r="E33" s="79"/>
      <c r="F33" s="24"/>
      <c r="G33" s="24"/>
      <c r="J33" s="24"/>
      <c r="K33" s="24"/>
      <c r="L33" s="24"/>
      <c r="M33" s="24"/>
      <c r="N33" s="24"/>
      <c r="O33" s="28"/>
      <c r="R33" s="47"/>
      <c r="S33" s="356"/>
      <c r="T33" s="356"/>
      <c r="U33" s="356"/>
      <c r="V33" s="356"/>
      <c r="W33" s="356"/>
      <c r="X33" s="356"/>
    </row>
    <row r="34" spans="1:34" s="21" customFormat="1" ht="24.6" customHeight="1">
      <c r="A34" s="31"/>
      <c r="E34" s="67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</row>
    <row r="35" spans="1:34" s="21" customFormat="1" ht="24.6" customHeight="1">
      <c r="A35" s="31"/>
      <c r="E35" s="67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</row>
    <row r="36" spans="1:34" s="21" customFormat="1" ht="24.6" customHeight="1">
      <c r="A36" s="31"/>
      <c r="B36" s="18"/>
      <c r="C36" s="17"/>
      <c r="D36" s="17"/>
      <c r="E36" s="82"/>
      <c r="F36" s="17"/>
      <c r="G36" s="17"/>
      <c r="H36" s="22"/>
      <c r="I36" s="22"/>
      <c r="J36" s="24"/>
      <c r="K36" s="24"/>
      <c r="L36" s="24"/>
      <c r="M36" s="24"/>
      <c r="N36" s="24"/>
      <c r="O36" s="28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</row>
    <row r="37" spans="1:34" ht="16.5" customHeight="1">
      <c r="A37" s="32"/>
      <c r="B37" s="22"/>
      <c r="C37" s="19"/>
      <c r="D37" s="19"/>
      <c r="E37" s="79"/>
      <c r="F37" s="24"/>
      <c r="G37" s="24"/>
      <c r="H37" s="23"/>
      <c r="I37" s="23"/>
      <c r="J37" s="24"/>
      <c r="K37" s="24"/>
      <c r="L37" s="24"/>
      <c r="M37" s="24"/>
      <c r="N37" s="24"/>
      <c r="O37" s="28"/>
      <c r="R37" s="22"/>
      <c r="S37" s="22"/>
      <c r="T37" s="22"/>
      <c r="U37" s="22"/>
      <c r="V37" s="22"/>
      <c r="W37" s="22"/>
      <c r="X37" s="22"/>
      <c r="AB37" s="22"/>
      <c r="AC37" s="22"/>
      <c r="AD37" s="22"/>
      <c r="AE37" s="22"/>
      <c r="AF37" s="22"/>
      <c r="AG37" s="21"/>
      <c r="AH37" s="21"/>
    </row>
    <row r="41" spans="1:34" s="21" customFormat="1" ht="33.75" customHeight="1">
      <c r="A41" s="30"/>
      <c r="C41" s="30"/>
      <c r="D41" s="30"/>
      <c r="E41" s="78"/>
      <c r="F41" s="30"/>
      <c r="G41" s="30"/>
      <c r="J41" s="30"/>
      <c r="K41" s="30"/>
      <c r="L41" s="30"/>
      <c r="M41" s="30"/>
      <c r="N41" s="30"/>
      <c r="O41" s="30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</row>
  </sheetData>
  <mergeCells count="4">
    <mergeCell ref="A23:H23"/>
    <mergeCell ref="A1:O1"/>
    <mergeCell ref="D2:F2"/>
    <mergeCell ref="A24:O24"/>
  </mergeCells>
  <phoneticPr fontId="1" type="noConversion"/>
  <printOptions horizontalCentered="1"/>
  <pageMargins left="0" right="0" top="0.39370078740157483" bottom="0" header="0" footer="0"/>
  <pageSetup paperSize="9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75" defaultRowHeight="16.5"/>
  <sheetData/>
  <phoneticPr fontId="1" type="noConversion"/>
  <pageMargins left="0.75" right="0.75" top="1" bottom="1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75" defaultRowHeight="16.5"/>
  <sheetData/>
  <phoneticPr fontId="1" type="noConversion"/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75" defaultRowHeight="16.5"/>
  <sheetData/>
  <phoneticPr fontId="1" type="noConversion"/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J68"/>
  <sheetViews>
    <sheetView zoomScale="80" zoomScaleNormal="80" workbookViewId="0">
      <selection sqref="A1:AJ1"/>
    </sheetView>
  </sheetViews>
  <sheetFormatPr defaultColWidth="8.875" defaultRowHeight="16.5"/>
  <cols>
    <col min="1" max="1" width="8.875" style="5"/>
    <col min="2" max="2" width="9.5" style="5" customWidth="1"/>
    <col min="3" max="3" width="10.625" style="5" customWidth="1"/>
    <col min="4" max="4" width="8.375" style="5" customWidth="1"/>
    <col min="5" max="8" width="5.625" style="5" customWidth="1"/>
    <col min="9" max="9" width="9.625" style="5" customWidth="1"/>
    <col min="10" max="10" width="10.625" style="5" customWidth="1"/>
    <col min="11" max="11" width="8.5" style="5" customWidth="1"/>
    <col min="12" max="15" width="5.625" style="5" customWidth="1"/>
    <col min="16" max="16" width="10.375" style="5" customWidth="1"/>
    <col min="17" max="17" width="10.625" style="5" customWidth="1"/>
    <col min="18" max="18" width="8.375" style="5" customWidth="1"/>
    <col min="19" max="22" width="5.625" style="5" customWidth="1"/>
    <col min="23" max="23" width="9.625" style="5" customWidth="1"/>
    <col min="24" max="24" width="10.875" style="5" customWidth="1"/>
    <col min="25" max="25" width="8.375" style="5" customWidth="1"/>
    <col min="26" max="29" width="5.625" style="5" customWidth="1"/>
    <col min="30" max="30" width="9.625" style="5" customWidth="1"/>
    <col min="31" max="31" width="10.625" style="5" customWidth="1"/>
    <col min="32" max="32" width="8.375" style="5" customWidth="1"/>
    <col min="33" max="36" width="5.625" style="5" customWidth="1"/>
    <col min="37" max="16384" width="8.875" style="5"/>
  </cols>
  <sheetData>
    <row r="1" spans="1:62" ht="21" customHeight="1">
      <c r="A1" s="780" t="s">
        <v>457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  <c r="O1" s="780"/>
      <c r="P1" s="780"/>
      <c r="Q1" s="780"/>
      <c r="R1" s="780"/>
      <c r="S1" s="780"/>
      <c r="T1" s="780"/>
      <c r="U1" s="780"/>
      <c r="V1" s="780"/>
      <c r="W1" s="780"/>
      <c r="X1" s="780"/>
      <c r="Y1" s="780"/>
      <c r="Z1" s="780"/>
      <c r="AA1" s="780"/>
      <c r="AB1" s="780"/>
      <c r="AC1" s="780"/>
      <c r="AD1" s="780"/>
      <c r="AE1" s="780"/>
      <c r="AF1" s="780"/>
      <c r="AG1" s="780"/>
      <c r="AH1" s="780"/>
      <c r="AI1" s="780"/>
      <c r="AJ1" s="780"/>
      <c r="AK1" s="245"/>
      <c r="AL1" s="245"/>
      <c r="AM1" s="245"/>
      <c r="AN1" s="245"/>
      <c r="AR1" s="474"/>
      <c r="AS1" s="474"/>
      <c r="AT1" s="474"/>
      <c r="AU1" s="474"/>
      <c r="AV1" s="474"/>
      <c r="AW1" s="474"/>
      <c r="AX1" s="474"/>
      <c r="AY1" s="474"/>
      <c r="AZ1" s="474"/>
      <c r="BA1" s="474"/>
      <c r="BB1" s="474"/>
      <c r="BC1" s="474"/>
      <c r="BD1" s="474"/>
      <c r="BE1" s="474"/>
      <c r="BF1" s="474"/>
      <c r="BG1" s="474"/>
      <c r="BH1" s="474"/>
      <c r="BI1" s="474"/>
      <c r="BJ1" s="474"/>
    </row>
    <row r="2" spans="1:62" ht="21" customHeight="1" thickBot="1">
      <c r="A2" s="246" t="s">
        <v>247</v>
      </c>
      <c r="B2" s="12"/>
      <c r="C2" s="17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81" t="s">
        <v>6</v>
      </c>
      <c r="X2" s="782"/>
      <c r="Y2" s="782"/>
      <c r="Z2" s="12"/>
      <c r="AA2" s="12"/>
      <c r="AB2" s="12"/>
      <c r="AC2" s="12"/>
      <c r="AD2" s="781" t="s">
        <v>8</v>
      </c>
      <c r="AE2" s="781"/>
      <c r="AF2" s="781"/>
      <c r="AG2" s="12"/>
      <c r="AH2" s="12"/>
      <c r="AI2" s="12"/>
      <c r="AJ2" s="12"/>
      <c r="AK2" s="247"/>
      <c r="AL2" s="248"/>
      <c r="AM2" s="160"/>
      <c r="AN2" s="252"/>
      <c r="AO2" s="484"/>
      <c r="AP2" s="247"/>
      <c r="AQ2" s="247"/>
      <c r="AR2" s="247"/>
      <c r="AS2" s="474"/>
      <c r="AT2" s="474"/>
    </row>
    <row r="3" spans="1:62" s="338" customFormat="1" ht="18" customHeight="1" thickBot="1">
      <c r="A3" s="337" t="s">
        <v>116</v>
      </c>
      <c r="B3" s="791"/>
      <c r="C3" s="792"/>
      <c r="D3" s="793"/>
      <c r="E3" s="794"/>
      <c r="F3" s="794"/>
      <c r="G3" s="794"/>
      <c r="H3" s="795"/>
      <c r="I3" s="796"/>
      <c r="J3" s="797"/>
      <c r="K3" s="798"/>
      <c r="L3" s="799"/>
      <c r="M3" s="799"/>
      <c r="N3" s="799"/>
      <c r="O3" s="800"/>
      <c r="P3" s="783">
        <v>46113</v>
      </c>
      <c r="Q3" s="784"/>
      <c r="R3" s="785" t="s">
        <v>117</v>
      </c>
      <c r="S3" s="786"/>
      <c r="T3" s="786"/>
      <c r="U3" s="786"/>
      <c r="V3" s="787"/>
      <c r="W3" s="788">
        <v>46114</v>
      </c>
      <c r="X3" s="789"/>
      <c r="Y3" s="783" t="s">
        <v>248</v>
      </c>
      <c r="Z3" s="784"/>
      <c r="AA3" s="784"/>
      <c r="AB3" s="784"/>
      <c r="AC3" s="784"/>
      <c r="AD3" s="788"/>
      <c r="AE3" s="789"/>
      <c r="AF3" s="783"/>
      <c r="AG3" s="784"/>
      <c r="AH3" s="784"/>
      <c r="AI3" s="784"/>
      <c r="AJ3" s="790"/>
      <c r="AK3" s="128"/>
      <c r="AL3" s="128"/>
      <c r="AM3" s="128"/>
      <c r="AN3" s="128"/>
      <c r="AO3" s="484"/>
      <c r="AP3" s="484"/>
      <c r="AQ3" s="484"/>
      <c r="AR3" s="830"/>
      <c r="AS3" s="830"/>
      <c r="AT3" s="227"/>
      <c r="AU3" s="105"/>
      <c r="AV3" s="484"/>
      <c r="AW3" s="128"/>
      <c r="AX3" s="377"/>
      <c r="AY3" s="484"/>
      <c r="AZ3" s="484"/>
      <c r="BA3" s="484"/>
      <c r="BB3" s="484"/>
      <c r="BC3" s="484"/>
      <c r="BD3" s="484"/>
    </row>
    <row r="4" spans="1:62" ht="16.5" customHeight="1" thickBot="1">
      <c r="A4" s="51" t="s">
        <v>23</v>
      </c>
      <c r="B4" s="52" t="s">
        <v>240</v>
      </c>
      <c r="C4" s="53" t="s">
        <v>32</v>
      </c>
      <c r="D4" s="53" t="s">
        <v>112</v>
      </c>
      <c r="E4" s="8" t="s">
        <v>98</v>
      </c>
      <c r="F4" s="8" t="s">
        <v>99</v>
      </c>
      <c r="G4" s="8" t="s">
        <v>100</v>
      </c>
      <c r="H4" s="242" t="s">
        <v>57</v>
      </c>
      <c r="I4" s="585"/>
      <c r="J4" s="586"/>
      <c r="K4" s="587"/>
      <c r="L4" s="587"/>
      <c r="M4" s="587"/>
      <c r="N4" s="587"/>
      <c r="O4" s="588"/>
      <c r="P4" s="324" t="s">
        <v>240</v>
      </c>
      <c r="Q4" s="323" t="s">
        <v>32</v>
      </c>
      <c r="R4" s="155" t="s">
        <v>112</v>
      </c>
      <c r="S4" s="155" t="s">
        <v>98</v>
      </c>
      <c r="T4" s="155" t="s">
        <v>99</v>
      </c>
      <c r="U4" s="155" t="s">
        <v>100</v>
      </c>
      <c r="V4" s="229" t="s">
        <v>57</v>
      </c>
      <c r="W4" s="324" t="s">
        <v>249</v>
      </c>
      <c r="X4" s="323" t="s">
        <v>32</v>
      </c>
      <c r="Y4" s="155" t="s">
        <v>250</v>
      </c>
      <c r="Z4" s="155" t="s">
        <v>98</v>
      </c>
      <c r="AA4" s="155" t="s">
        <v>99</v>
      </c>
      <c r="AB4" s="155" t="s">
        <v>100</v>
      </c>
      <c r="AC4" s="229" t="s">
        <v>57</v>
      </c>
      <c r="AD4" s="325"/>
      <c r="AE4" s="323"/>
      <c r="AF4" s="326"/>
      <c r="AG4" s="155"/>
      <c r="AH4" s="155"/>
      <c r="AI4" s="8"/>
      <c r="AJ4" s="229"/>
      <c r="AK4" s="15"/>
      <c r="AL4" s="252"/>
      <c r="AM4" s="210"/>
      <c r="AN4" s="165"/>
      <c r="AO4" s="165"/>
      <c r="AP4" s="55"/>
      <c r="AQ4" s="55"/>
      <c r="AR4" s="227"/>
      <c r="AS4" s="484"/>
      <c r="AT4" s="484"/>
      <c r="AU4" s="195"/>
      <c r="AV4" s="474"/>
      <c r="AW4" s="474"/>
    </row>
    <row r="5" spans="1:62" s="243" customFormat="1" ht="18" customHeight="1">
      <c r="A5" s="809" t="s">
        <v>3</v>
      </c>
      <c r="B5" s="765"/>
      <c r="C5" s="478"/>
      <c r="D5" s="478"/>
      <c r="E5" s="182"/>
      <c r="F5" s="182"/>
      <c r="G5" s="182"/>
      <c r="H5" s="308"/>
      <c r="I5" s="589"/>
      <c r="J5" s="590"/>
      <c r="K5" s="583"/>
      <c r="L5" s="591"/>
      <c r="M5" s="591"/>
      <c r="N5" s="591"/>
      <c r="O5" s="592"/>
      <c r="P5" s="741" t="s">
        <v>45</v>
      </c>
      <c r="Q5" s="702" t="s">
        <v>31</v>
      </c>
      <c r="R5" s="702">
        <v>85</v>
      </c>
      <c r="S5" s="182">
        <f>R5/20</f>
        <v>4.25</v>
      </c>
      <c r="T5" s="182"/>
      <c r="U5" s="182"/>
      <c r="V5" s="119"/>
      <c r="W5" s="765" t="s">
        <v>47</v>
      </c>
      <c r="X5" s="695" t="s">
        <v>31</v>
      </c>
      <c r="Y5" s="83">
        <v>90</v>
      </c>
      <c r="Z5" s="182">
        <f>Y5/20</f>
        <v>4.5</v>
      </c>
      <c r="AA5" s="182"/>
      <c r="AB5" s="182"/>
      <c r="AC5" s="173"/>
      <c r="AD5" s="831"/>
      <c r="AE5" s="487"/>
      <c r="AF5" s="487"/>
      <c r="AG5" s="182"/>
      <c r="AH5" s="182"/>
      <c r="AI5" s="182"/>
      <c r="AJ5" s="173"/>
      <c r="AK5" s="195"/>
      <c r="AL5" s="195"/>
      <c r="AM5" s="210"/>
      <c r="AN5" s="105"/>
      <c r="AO5" s="484"/>
      <c r="AP5" s="55"/>
      <c r="AQ5" s="55"/>
      <c r="AR5" s="227"/>
      <c r="AS5" s="484"/>
      <c r="AT5" s="484"/>
      <c r="AU5" s="195"/>
      <c r="AV5" s="195"/>
      <c r="AW5" s="195"/>
    </row>
    <row r="6" spans="1:62" s="243" customFormat="1" ht="18" customHeight="1">
      <c r="A6" s="810"/>
      <c r="B6" s="766"/>
      <c r="C6" s="382"/>
      <c r="D6" s="382"/>
      <c r="E6" s="182"/>
      <c r="F6" s="182"/>
      <c r="G6" s="182"/>
      <c r="H6" s="308"/>
      <c r="I6" s="815"/>
      <c r="J6" s="590"/>
      <c r="K6" s="583"/>
      <c r="L6" s="591"/>
      <c r="M6" s="591"/>
      <c r="N6" s="591"/>
      <c r="O6" s="592"/>
      <c r="P6" s="767" t="s">
        <v>364</v>
      </c>
      <c r="Q6" s="702" t="s">
        <v>365</v>
      </c>
      <c r="R6" s="702">
        <v>55</v>
      </c>
      <c r="S6" s="182"/>
      <c r="T6" s="182">
        <f>R6*0.8/35</f>
        <v>1.2571428571428571</v>
      </c>
      <c r="U6" s="182"/>
      <c r="V6" s="119"/>
      <c r="W6" s="766"/>
      <c r="X6" s="695" t="s">
        <v>251</v>
      </c>
      <c r="Y6" s="83">
        <v>20</v>
      </c>
      <c r="Z6" s="182">
        <f>Y6/20</f>
        <v>1</v>
      </c>
      <c r="AA6" s="182"/>
      <c r="AB6" s="182"/>
      <c r="AC6" s="173"/>
      <c r="AD6" s="832"/>
      <c r="AE6" s="487"/>
      <c r="AF6" s="258"/>
      <c r="AG6" s="182"/>
      <c r="AH6" s="182"/>
      <c r="AI6" s="182"/>
      <c r="AJ6" s="173"/>
      <c r="AK6" s="195"/>
      <c r="AL6" s="195"/>
      <c r="AM6" s="210"/>
      <c r="AN6" s="484"/>
      <c r="AO6" s="484"/>
      <c r="AP6" s="55"/>
      <c r="AQ6" s="55"/>
      <c r="AR6" s="210"/>
      <c r="AS6" s="223"/>
      <c r="AT6" s="223"/>
      <c r="AU6" s="195"/>
      <c r="AV6" s="195"/>
      <c r="AW6" s="195"/>
    </row>
    <row r="7" spans="1:62" s="243" customFormat="1" ht="18" customHeight="1">
      <c r="A7" s="809" t="s">
        <v>24</v>
      </c>
      <c r="B7" s="812"/>
      <c r="C7" s="384"/>
      <c r="D7" s="478"/>
      <c r="E7" s="265"/>
      <c r="F7" s="327"/>
      <c r="G7" s="265"/>
      <c r="H7" s="308"/>
      <c r="I7" s="816"/>
      <c r="J7" s="583"/>
      <c r="K7" s="583"/>
      <c r="L7" s="593"/>
      <c r="M7" s="594"/>
      <c r="N7" s="593"/>
      <c r="O7" s="592"/>
      <c r="P7" s="768"/>
      <c r="Q7" s="702" t="s">
        <v>354</v>
      </c>
      <c r="R7" s="702">
        <v>5</v>
      </c>
      <c r="S7" s="265"/>
      <c r="T7" s="327"/>
      <c r="U7" s="265">
        <f>R7/100</f>
        <v>0.05</v>
      </c>
      <c r="V7" s="119"/>
      <c r="W7" s="767" t="s">
        <v>268</v>
      </c>
      <c r="X7" s="175" t="s">
        <v>269</v>
      </c>
      <c r="Y7" s="155">
        <v>120</v>
      </c>
      <c r="Z7" s="328"/>
      <c r="AA7" s="327">
        <f>Y7*0.7/35</f>
        <v>2.4</v>
      </c>
      <c r="AB7" s="265"/>
      <c r="AC7" s="231"/>
      <c r="AD7" s="767"/>
      <c r="AE7" s="179"/>
      <c r="AF7" s="179"/>
      <c r="AG7" s="265"/>
      <c r="AH7" s="327"/>
      <c r="AI7" s="265"/>
      <c r="AJ7" s="173"/>
      <c r="AK7" s="195"/>
      <c r="AL7" s="195"/>
      <c r="AM7" s="210"/>
      <c r="AN7" s="105"/>
      <c r="AO7" s="105"/>
      <c r="AP7" s="55"/>
      <c r="AQ7" s="55"/>
      <c r="AR7" s="210"/>
      <c r="AS7" s="223"/>
      <c r="AT7" s="223"/>
      <c r="AU7" s="195"/>
      <c r="AV7" s="195"/>
      <c r="AW7" s="195"/>
    </row>
    <row r="8" spans="1:62" s="243" customFormat="1" ht="18" customHeight="1">
      <c r="A8" s="809"/>
      <c r="B8" s="813"/>
      <c r="C8" s="382"/>
      <c r="D8" s="175"/>
      <c r="E8" s="272"/>
      <c r="F8" s="272"/>
      <c r="G8" s="272"/>
      <c r="H8" s="308"/>
      <c r="I8" s="816"/>
      <c r="J8" s="595"/>
      <c r="K8" s="595"/>
      <c r="L8" s="593"/>
      <c r="M8" s="594"/>
      <c r="N8" s="593"/>
      <c r="O8" s="592"/>
      <c r="P8" s="768"/>
      <c r="Q8" s="702" t="s">
        <v>355</v>
      </c>
      <c r="R8" s="702">
        <v>8</v>
      </c>
      <c r="S8" s="265"/>
      <c r="T8" s="327"/>
      <c r="U8" s="265">
        <f>R8/100</f>
        <v>0.08</v>
      </c>
      <c r="V8" s="119"/>
      <c r="W8" s="768"/>
      <c r="X8" s="178"/>
      <c r="Y8" s="695"/>
      <c r="Z8" s="265"/>
      <c r="AA8" s="327"/>
      <c r="AB8" s="265"/>
      <c r="AC8" s="231"/>
      <c r="AD8" s="768"/>
      <c r="AE8" s="175"/>
      <c r="AF8" s="478"/>
      <c r="AG8" s="265"/>
      <c r="AH8" s="265"/>
      <c r="AI8" s="265"/>
      <c r="AJ8" s="173"/>
      <c r="AM8" s="210"/>
      <c r="AN8" s="105"/>
      <c r="AO8" s="105"/>
      <c r="AP8" s="55"/>
      <c r="AQ8" s="250"/>
      <c r="AR8" s="210"/>
      <c r="AS8" s="223"/>
      <c r="AT8" s="223"/>
      <c r="AU8" s="195"/>
      <c r="AV8" s="195"/>
      <c r="AW8" s="195"/>
    </row>
    <row r="9" spans="1:62" s="243" customFormat="1" ht="18" customHeight="1">
      <c r="A9" s="809"/>
      <c r="B9" s="813"/>
      <c r="C9" s="382"/>
      <c r="D9" s="175"/>
      <c r="E9" s="272"/>
      <c r="F9" s="272"/>
      <c r="G9" s="272"/>
      <c r="H9" s="308"/>
      <c r="I9" s="816"/>
      <c r="J9" s="596"/>
      <c r="K9" s="596"/>
      <c r="L9" s="593"/>
      <c r="M9" s="594"/>
      <c r="N9" s="593"/>
      <c r="O9" s="592"/>
      <c r="P9" s="768"/>
      <c r="Q9" s="728" t="s">
        <v>356</v>
      </c>
      <c r="R9" s="702">
        <v>20</v>
      </c>
      <c r="S9" s="265"/>
      <c r="T9" s="327">
        <f>R9/50</f>
        <v>0.4</v>
      </c>
      <c r="U9" s="265"/>
      <c r="V9" s="119"/>
      <c r="W9" s="768"/>
      <c r="X9" s="175"/>
      <c r="Y9" s="175"/>
      <c r="Z9" s="265"/>
      <c r="AA9" s="327"/>
      <c r="AB9" s="265"/>
      <c r="AC9" s="231"/>
      <c r="AD9" s="768"/>
      <c r="AE9" s="478"/>
      <c r="AF9" s="478"/>
      <c r="AG9" s="265"/>
      <c r="AH9" s="327"/>
      <c r="AI9" s="265"/>
      <c r="AJ9" s="173"/>
      <c r="AM9" s="210"/>
      <c r="AN9" s="105"/>
      <c r="AO9" s="105"/>
      <c r="AP9" s="55"/>
      <c r="AQ9" s="250"/>
      <c r="AR9" s="210"/>
      <c r="AS9" s="223"/>
      <c r="AT9" s="223"/>
      <c r="AU9" s="195"/>
      <c r="AV9" s="195"/>
      <c r="AW9" s="195"/>
    </row>
    <row r="10" spans="1:62" s="243" customFormat="1" ht="18" customHeight="1">
      <c r="A10" s="809"/>
      <c r="B10" s="813"/>
      <c r="C10" s="382"/>
      <c r="D10" s="175"/>
      <c r="E10" s="272"/>
      <c r="F10" s="272"/>
      <c r="G10" s="272"/>
      <c r="H10" s="308"/>
      <c r="I10" s="816"/>
      <c r="J10" s="596"/>
      <c r="K10" s="595"/>
      <c r="L10" s="597"/>
      <c r="M10" s="577"/>
      <c r="N10" s="597"/>
      <c r="O10" s="592"/>
      <c r="P10" s="768"/>
      <c r="Q10" s="417" t="s">
        <v>357</v>
      </c>
      <c r="R10" s="702" t="s">
        <v>41</v>
      </c>
      <c r="S10" s="265"/>
      <c r="T10" s="265"/>
      <c r="U10" s="265"/>
      <c r="V10" s="119"/>
      <c r="W10" s="768"/>
      <c r="X10" s="180"/>
      <c r="Y10" s="695"/>
      <c r="Z10" s="265"/>
      <c r="AA10" s="265"/>
      <c r="AB10" s="265"/>
      <c r="AC10" s="231"/>
      <c r="AD10" s="768"/>
      <c r="AE10" s="175"/>
      <c r="AF10" s="175"/>
      <c r="AG10" s="265"/>
      <c r="AH10" s="265"/>
      <c r="AI10" s="265"/>
      <c r="AJ10" s="173"/>
      <c r="AL10" s="525"/>
      <c r="AM10" s="526"/>
      <c r="AN10" s="526"/>
      <c r="AO10" s="527"/>
      <c r="AP10" s="528"/>
      <c r="AQ10" s="526"/>
      <c r="AR10" s="529"/>
      <c r="AS10" s="524"/>
      <c r="AT10" s="524"/>
      <c r="AU10" s="195"/>
      <c r="AV10" s="195"/>
      <c r="AW10" s="195"/>
    </row>
    <row r="11" spans="1:62" s="243" customFormat="1" ht="18" customHeight="1">
      <c r="A11" s="809"/>
      <c r="B11" s="813"/>
      <c r="C11" s="382"/>
      <c r="D11" s="175"/>
      <c r="E11" s="272"/>
      <c r="F11" s="272"/>
      <c r="G11" s="272"/>
      <c r="H11" s="308"/>
      <c r="I11" s="816"/>
      <c r="J11" s="598"/>
      <c r="K11" s="583"/>
      <c r="L11" s="597"/>
      <c r="M11" s="643"/>
      <c r="N11" s="597"/>
      <c r="O11" s="592"/>
      <c r="P11" s="768"/>
      <c r="Q11" s="702" t="s">
        <v>358</v>
      </c>
      <c r="R11" s="702">
        <v>20</v>
      </c>
      <c r="S11" s="265"/>
      <c r="T11" s="327"/>
      <c r="U11" s="265">
        <f>R11/100</f>
        <v>0.2</v>
      </c>
      <c r="V11" s="119"/>
      <c r="W11" s="768"/>
      <c r="X11" s="128"/>
      <c r="Y11" s="695"/>
      <c r="Z11" s="265"/>
      <c r="AA11" s="265"/>
      <c r="AB11" s="265"/>
      <c r="AC11" s="231"/>
      <c r="AD11" s="768"/>
      <c r="AE11" s="175"/>
      <c r="AF11" s="175"/>
      <c r="AG11" s="265"/>
      <c r="AH11" s="265"/>
      <c r="AI11" s="265"/>
      <c r="AJ11" s="173"/>
      <c r="AL11" s="525"/>
      <c r="AM11" s="526"/>
      <c r="AN11" s="526"/>
      <c r="AO11" s="527"/>
      <c r="AP11" s="526"/>
      <c r="AQ11" s="526"/>
      <c r="AR11" s="529"/>
      <c r="AS11" s="524"/>
      <c r="AT11" s="524"/>
      <c r="AU11" s="195"/>
      <c r="AV11" s="195"/>
      <c r="AW11" s="195"/>
    </row>
    <row r="12" spans="1:62" s="243" customFormat="1" ht="18" customHeight="1">
      <c r="A12" s="809"/>
      <c r="B12" s="814"/>
      <c r="C12" s="382"/>
      <c r="D12" s="175"/>
      <c r="E12" s="272"/>
      <c r="F12" s="272"/>
      <c r="G12" s="272"/>
      <c r="H12" s="308"/>
      <c r="I12" s="816"/>
      <c r="J12" s="598"/>
      <c r="K12" s="583"/>
      <c r="L12" s="597"/>
      <c r="M12" s="597"/>
      <c r="N12" s="597"/>
      <c r="O12" s="592"/>
      <c r="P12" s="768"/>
      <c r="Q12" s="702" t="s">
        <v>359</v>
      </c>
      <c r="R12" s="702">
        <v>30</v>
      </c>
      <c r="S12" s="265"/>
      <c r="T12" s="327"/>
      <c r="U12" s="265">
        <f>R12/100</f>
        <v>0.3</v>
      </c>
      <c r="V12" s="119"/>
      <c r="W12" s="803" t="s">
        <v>270</v>
      </c>
      <c r="X12" s="83" t="s">
        <v>271</v>
      </c>
      <c r="Y12" s="83">
        <v>12</v>
      </c>
      <c r="Z12" s="531">
        <f>Y12/15</f>
        <v>0.8</v>
      </c>
      <c r="AA12" s="532"/>
      <c r="AB12" s="532"/>
      <c r="AC12" s="182"/>
      <c r="AD12" s="769"/>
      <c r="AE12" s="175"/>
      <c r="AF12" s="175"/>
      <c r="AG12" s="265"/>
      <c r="AH12" s="265"/>
      <c r="AI12" s="265"/>
      <c r="AJ12" s="173"/>
      <c r="AL12" s="144"/>
      <c r="AM12" s="252"/>
      <c r="AN12" s="252"/>
      <c r="AO12" s="538"/>
      <c r="AP12" s="539"/>
      <c r="AQ12" s="539"/>
      <c r="AR12" s="498"/>
      <c r="AS12" s="224"/>
      <c r="AT12" s="224"/>
      <c r="AU12" s="195"/>
      <c r="AV12" s="195"/>
      <c r="AW12" s="195"/>
    </row>
    <row r="13" spans="1:62" s="243" customFormat="1" ht="18" customHeight="1">
      <c r="A13" s="811" t="s">
        <v>25</v>
      </c>
      <c r="B13" s="812"/>
      <c r="C13" s="382"/>
      <c r="D13" s="175"/>
      <c r="E13" s="272"/>
      <c r="F13" s="283"/>
      <c r="G13" s="272"/>
      <c r="H13" s="308"/>
      <c r="I13" s="816"/>
      <c r="J13" s="595"/>
      <c r="K13" s="595"/>
      <c r="L13" s="597"/>
      <c r="M13" s="577"/>
      <c r="N13" s="597"/>
      <c r="O13" s="592"/>
      <c r="P13" s="769"/>
      <c r="Q13" s="702" t="s">
        <v>360</v>
      </c>
      <c r="R13" s="702">
        <v>10</v>
      </c>
      <c r="S13" s="265"/>
      <c r="T13" s="327"/>
      <c r="U13" s="265">
        <f>R13/100</f>
        <v>0.1</v>
      </c>
      <c r="V13" s="119"/>
      <c r="W13" s="804"/>
      <c r="X13" s="83" t="s">
        <v>263</v>
      </c>
      <c r="Y13" s="83">
        <v>40</v>
      </c>
      <c r="Z13" s="531"/>
      <c r="AA13" s="532"/>
      <c r="AB13" s="532">
        <f>Y13/100</f>
        <v>0.4</v>
      </c>
      <c r="AC13" s="533"/>
      <c r="AD13" s="767"/>
      <c r="AE13" s="175"/>
      <c r="AF13" s="478"/>
      <c r="AG13" s="265"/>
      <c r="AH13" s="327"/>
      <c r="AI13" s="265"/>
      <c r="AJ13" s="173"/>
      <c r="AL13" s="144"/>
      <c r="AM13" s="252"/>
      <c r="AN13" s="252"/>
      <c r="AO13" s="538"/>
      <c r="AP13" s="539"/>
      <c r="AQ13" s="539"/>
      <c r="AR13" s="540"/>
      <c r="AS13" s="498"/>
      <c r="AT13" s="224"/>
      <c r="AU13" s="195"/>
      <c r="AV13" s="195"/>
      <c r="AW13" s="195"/>
    </row>
    <row r="14" spans="1:62" s="243" customFormat="1" ht="18" customHeight="1">
      <c r="A14" s="809"/>
      <c r="B14" s="813"/>
      <c r="C14" s="383"/>
      <c r="D14" s="175"/>
      <c r="E14" s="272"/>
      <c r="F14" s="272"/>
      <c r="G14" s="272"/>
      <c r="H14" s="308"/>
      <c r="I14" s="816"/>
      <c r="J14" s="595"/>
      <c r="K14" s="595"/>
      <c r="L14" s="597"/>
      <c r="M14" s="594"/>
      <c r="N14" s="597"/>
      <c r="O14" s="592"/>
      <c r="P14" s="767" t="s">
        <v>362</v>
      </c>
      <c r="Q14" s="417" t="s">
        <v>139</v>
      </c>
      <c r="R14" s="700">
        <v>30</v>
      </c>
      <c r="S14" s="265"/>
      <c r="T14" s="327">
        <f>R14/35</f>
        <v>0.8571428571428571</v>
      </c>
      <c r="U14" s="265"/>
      <c r="V14" s="119"/>
      <c r="W14" s="804"/>
      <c r="X14" s="83" t="s">
        <v>26</v>
      </c>
      <c r="Y14" s="83">
        <v>5</v>
      </c>
      <c r="Z14" s="534"/>
      <c r="AA14" s="431"/>
      <c r="AB14" s="532">
        <f t="shared" ref="AB14" si="0">Y14/100</f>
        <v>0.05</v>
      </c>
      <c r="AC14" s="533"/>
      <c r="AD14" s="768"/>
      <c r="AE14" s="147"/>
      <c r="AF14" s="175"/>
      <c r="AG14" s="327"/>
      <c r="AH14" s="265"/>
      <c r="AI14" s="265"/>
      <c r="AJ14" s="173"/>
      <c r="AL14" s="144"/>
      <c r="AM14" s="252"/>
      <c r="AN14" s="252"/>
      <c r="AO14" s="541"/>
      <c r="AP14" s="542"/>
      <c r="AQ14" s="539"/>
      <c r="AR14" s="540"/>
      <c r="AS14" s="498"/>
      <c r="AT14" s="224"/>
      <c r="AU14" s="195"/>
      <c r="AV14" s="195"/>
      <c r="AW14" s="195"/>
    </row>
    <row r="15" spans="1:62" s="243" customFormat="1" ht="18" customHeight="1">
      <c r="A15" s="809"/>
      <c r="B15" s="813"/>
      <c r="C15" s="382"/>
      <c r="D15" s="175"/>
      <c r="E15" s="272"/>
      <c r="F15" s="272"/>
      <c r="G15" s="272"/>
      <c r="H15" s="308"/>
      <c r="I15" s="816"/>
      <c r="J15" s="595"/>
      <c r="K15" s="595"/>
      <c r="L15" s="597"/>
      <c r="M15" s="577"/>
      <c r="N15" s="597"/>
      <c r="O15" s="592"/>
      <c r="P15" s="768"/>
      <c r="Q15" s="178" t="s">
        <v>363</v>
      </c>
      <c r="R15" s="702">
        <v>60</v>
      </c>
      <c r="S15" s="350">
        <f>R15/30</f>
        <v>2</v>
      </c>
      <c r="T15" s="327">
        <f>R15/70</f>
        <v>0.8571428571428571</v>
      </c>
      <c r="U15" s="265"/>
      <c r="V15" s="119"/>
      <c r="W15" s="804"/>
      <c r="X15" s="83"/>
      <c r="Y15" s="83"/>
      <c r="Z15" s="535"/>
      <c r="AA15" s="532"/>
      <c r="AB15" s="532"/>
      <c r="AC15" s="533"/>
      <c r="AD15" s="768"/>
      <c r="AE15" s="175"/>
      <c r="AF15" s="175"/>
      <c r="AG15" s="265"/>
      <c r="AH15" s="327"/>
      <c r="AI15" s="265"/>
      <c r="AJ15" s="173"/>
      <c r="AL15" s="144"/>
      <c r="AM15" s="252"/>
      <c r="AN15" s="252"/>
      <c r="AO15" s="543"/>
      <c r="AP15" s="539"/>
      <c r="AQ15" s="539"/>
      <c r="AR15" s="540"/>
      <c r="AS15" s="484"/>
      <c r="AT15" s="225"/>
      <c r="AU15" s="195"/>
      <c r="AV15" s="195"/>
      <c r="AW15" s="195"/>
    </row>
    <row r="16" spans="1:62" s="243" customFormat="1" ht="18" customHeight="1">
      <c r="A16" s="809"/>
      <c r="B16" s="813"/>
      <c r="C16" s="382"/>
      <c r="D16" s="175"/>
      <c r="E16" s="272"/>
      <c r="F16" s="272"/>
      <c r="G16" s="272"/>
      <c r="H16" s="308"/>
      <c r="I16" s="816"/>
      <c r="J16" s="595"/>
      <c r="K16" s="595"/>
      <c r="L16" s="597"/>
      <c r="M16" s="597"/>
      <c r="N16" s="597"/>
      <c r="O16" s="592"/>
      <c r="P16" s="768"/>
      <c r="Q16" s="178"/>
      <c r="R16" s="702"/>
      <c r="S16" s="265"/>
      <c r="T16" s="265"/>
      <c r="U16" s="265">
        <f>R16/100</f>
        <v>0</v>
      </c>
      <c r="V16" s="119"/>
      <c r="W16" s="804"/>
      <c r="X16" s="83" t="s">
        <v>267</v>
      </c>
      <c r="Y16" s="83">
        <v>17</v>
      </c>
      <c r="Z16" s="536"/>
      <c r="AA16" s="350">
        <f>Y16*0.8/35</f>
        <v>0.38857142857142862</v>
      </c>
      <c r="AB16" s="289"/>
      <c r="AC16" s="533"/>
      <c r="AD16" s="768"/>
      <c r="AE16" s="478"/>
      <c r="AF16" s="478"/>
      <c r="AG16" s="265"/>
      <c r="AH16" s="265"/>
      <c r="AI16" s="265"/>
      <c r="AJ16" s="173"/>
      <c r="AL16" s="144"/>
      <c r="AM16" s="252"/>
      <c r="AN16" s="252"/>
      <c r="AO16" s="543"/>
      <c r="AP16" s="544"/>
      <c r="AQ16" s="438"/>
      <c r="AR16" s="540"/>
      <c r="AS16" s="484"/>
      <c r="AT16" s="224"/>
      <c r="AU16" s="195"/>
      <c r="AV16" s="195"/>
      <c r="AW16" s="195"/>
    </row>
    <row r="17" spans="1:49" s="243" customFormat="1" ht="18" customHeight="1">
      <c r="A17" s="809"/>
      <c r="B17" s="813"/>
      <c r="C17" s="382"/>
      <c r="D17" s="175"/>
      <c r="E17" s="272"/>
      <c r="F17" s="272"/>
      <c r="G17" s="272"/>
      <c r="H17" s="308"/>
      <c r="I17" s="817"/>
      <c r="J17" s="599"/>
      <c r="K17" s="599"/>
      <c r="L17" s="597"/>
      <c r="M17" s="597"/>
      <c r="N17" s="597"/>
      <c r="O17" s="592"/>
      <c r="P17" s="768"/>
      <c r="Q17" s="178"/>
      <c r="R17" s="702"/>
      <c r="S17" s="182"/>
      <c r="T17" s="182"/>
      <c r="U17" s="265"/>
      <c r="V17" s="119"/>
      <c r="W17" s="805"/>
      <c r="X17" s="83"/>
      <c r="Y17" s="83"/>
      <c r="Z17" s="537"/>
      <c r="AA17" s="690"/>
      <c r="AB17" s="532"/>
      <c r="AC17" s="533"/>
      <c r="AD17" s="768"/>
      <c r="AE17" s="478"/>
      <c r="AF17" s="478"/>
      <c r="AG17" s="265"/>
      <c r="AH17" s="265"/>
      <c r="AI17" s="265"/>
      <c r="AJ17" s="173"/>
      <c r="AL17" s="144"/>
      <c r="AM17" s="252"/>
      <c r="AN17" s="252"/>
      <c r="AO17" s="545"/>
      <c r="AP17" s="497"/>
      <c r="AQ17" s="539"/>
      <c r="AR17" s="540"/>
      <c r="AS17" s="484"/>
      <c r="AT17" s="224"/>
      <c r="AU17" s="195"/>
      <c r="AV17" s="195"/>
      <c r="AW17" s="195"/>
    </row>
    <row r="18" spans="1:49" ht="18" customHeight="1">
      <c r="A18" s="812" t="s">
        <v>50</v>
      </c>
      <c r="B18" s="803"/>
      <c r="C18" s="175"/>
      <c r="D18" s="478"/>
      <c r="E18" s="182"/>
      <c r="F18" s="182"/>
      <c r="G18" s="272"/>
      <c r="H18" s="308"/>
      <c r="I18" s="819"/>
      <c r="J18" s="596"/>
      <c r="K18" s="583"/>
      <c r="L18" s="591"/>
      <c r="M18" s="591"/>
      <c r="N18" s="597"/>
      <c r="O18" s="592"/>
      <c r="P18" s="768"/>
      <c r="Q18" s="56"/>
      <c r="R18" s="178"/>
      <c r="S18" s="265"/>
      <c r="T18" s="265"/>
      <c r="U18" s="265"/>
      <c r="V18" s="119"/>
      <c r="W18" s="803" t="s">
        <v>68</v>
      </c>
      <c r="X18" s="175" t="s">
        <v>44</v>
      </c>
      <c r="Y18" s="695">
        <v>75</v>
      </c>
      <c r="Z18" s="182"/>
      <c r="AA18" s="182"/>
      <c r="AB18" s="265">
        <f>Y18/100</f>
        <v>0.75</v>
      </c>
      <c r="AC18" s="267"/>
      <c r="AD18" s="803"/>
      <c r="AE18" s="175"/>
      <c r="AF18" s="478"/>
      <c r="AG18" s="182"/>
      <c r="AH18" s="182"/>
      <c r="AI18" s="265"/>
      <c r="AJ18" s="173"/>
      <c r="AL18" s="474"/>
      <c r="AM18" s="144"/>
      <c r="AN18" s="145"/>
      <c r="AO18" s="484"/>
      <c r="AP18" s="474"/>
      <c r="AQ18" s="127"/>
      <c r="AR18" s="144"/>
      <c r="AS18" s="145"/>
      <c r="AT18" s="105"/>
      <c r="AU18" s="169"/>
      <c r="AV18" s="474"/>
      <c r="AW18" s="474"/>
    </row>
    <row r="19" spans="1:49" ht="18" customHeight="1">
      <c r="A19" s="813"/>
      <c r="B19" s="804"/>
      <c r="C19" s="806"/>
      <c r="D19" s="175"/>
      <c r="E19" s="265"/>
      <c r="F19" s="265"/>
      <c r="G19" s="265"/>
      <c r="H19" s="308"/>
      <c r="I19" s="820"/>
      <c r="J19" s="598"/>
      <c r="K19" s="596"/>
      <c r="L19" s="597"/>
      <c r="M19" s="597"/>
      <c r="N19" s="597"/>
      <c r="O19" s="592"/>
      <c r="P19" s="769"/>
      <c r="Q19" s="176"/>
      <c r="R19" s="742"/>
      <c r="S19" s="265"/>
      <c r="T19" s="265"/>
      <c r="U19" s="265"/>
      <c r="V19" s="119"/>
      <c r="W19" s="804"/>
      <c r="X19" s="806" t="s">
        <v>39</v>
      </c>
      <c r="Y19" s="175"/>
      <c r="Z19" s="265"/>
      <c r="AA19" s="265"/>
      <c r="AB19" s="265"/>
      <c r="AC19" s="267"/>
      <c r="AD19" s="804"/>
      <c r="AE19" s="806"/>
      <c r="AF19" s="175"/>
      <c r="AG19" s="265"/>
      <c r="AH19" s="265"/>
      <c r="AI19" s="265"/>
      <c r="AJ19" s="173"/>
      <c r="AL19" s="474"/>
      <c r="AM19" s="144"/>
      <c r="AN19" s="145"/>
      <c r="AO19" s="484"/>
      <c r="AP19" s="474"/>
      <c r="AQ19" s="127"/>
      <c r="AR19" s="144"/>
      <c r="AS19" s="145"/>
      <c r="AT19" s="105"/>
      <c r="AU19" s="169"/>
      <c r="AV19" s="474"/>
      <c r="AW19" s="474"/>
    </row>
    <row r="20" spans="1:49" ht="18" customHeight="1">
      <c r="A20" s="813"/>
      <c r="B20" s="804"/>
      <c r="C20" s="807"/>
      <c r="D20" s="175"/>
      <c r="E20" s="265"/>
      <c r="F20" s="265"/>
      <c r="G20" s="265"/>
      <c r="H20" s="308"/>
      <c r="I20" s="820"/>
      <c r="J20" s="598"/>
      <c r="K20" s="596"/>
      <c r="L20" s="597"/>
      <c r="M20" s="597"/>
      <c r="N20" s="597"/>
      <c r="O20" s="592"/>
      <c r="P20" s="768" t="s">
        <v>306</v>
      </c>
      <c r="Q20" s="702" t="s">
        <v>95</v>
      </c>
      <c r="R20" s="702">
        <v>75</v>
      </c>
      <c r="S20" s="265"/>
      <c r="T20" s="265"/>
      <c r="U20" s="265">
        <f>R20/100</f>
        <v>0.75</v>
      </c>
      <c r="V20" s="119"/>
      <c r="W20" s="804"/>
      <c r="X20" s="807"/>
      <c r="Y20" s="175"/>
      <c r="Z20" s="265"/>
      <c r="AA20" s="265"/>
      <c r="AB20" s="265"/>
      <c r="AC20" s="267"/>
      <c r="AD20" s="804"/>
      <c r="AE20" s="807"/>
      <c r="AF20" s="175"/>
      <c r="AG20" s="265"/>
      <c r="AH20" s="265"/>
      <c r="AI20" s="265"/>
      <c r="AJ20" s="173"/>
      <c r="AL20" s="474"/>
      <c r="AM20" s="210"/>
      <c r="AN20" s="127"/>
      <c r="AO20" s="127"/>
      <c r="AP20" s="474"/>
      <c r="AQ20" s="127"/>
      <c r="AR20" s="144"/>
      <c r="AS20" s="145"/>
      <c r="AT20" s="105"/>
      <c r="AU20" s="169"/>
      <c r="AV20" s="474"/>
      <c r="AW20" s="474"/>
    </row>
    <row r="21" spans="1:49" ht="18" customHeight="1">
      <c r="A21" s="813"/>
      <c r="B21" s="804"/>
      <c r="C21" s="807"/>
      <c r="D21" s="175"/>
      <c r="E21" s="265"/>
      <c r="F21" s="265"/>
      <c r="G21" s="265"/>
      <c r="H21" s="308"/>
      <c r="I21" s="820"/>
      <c r="J21" s="598"/>
      <c r="K21" s="596"/>
      <c r="L21" s="597"/>
      <c r="M21" s="597"/>
      <c r="N21" s="597"/>
      <c r="O21" s="592"/>
      <c r="P21" s="768"/>
      <c r="Q21" s="153"/>
      <c r="R21" s="175"/>
      <c r="S21" s="265"/>
      <c r="T21" s="265"/>
      <c r="U21" s="265"/>
      <c r="V21" s="119"/>
      <c r="W21" s="804"/>
      <c r="X21" s="807"/>
      <c r="Y21" s="695"/>
      <c r="Z21" s="265"/>
      <c r="AA21" s="265"/>
      <c r="AB21" s="265"/>
      <c r="AC21" s="267"/>
      <c r="AD21" s="804"/>
      <c r="AE21" s="807"/>
      <c r="AF21" s="478"/>
      <c r="AG21" s="265"/>
      <c r="AH21" s="265"/>
      <c r="AI21" s="265"/>
      <c r="AJ21" s="173"/>
      <c r="AL21" s="474"/>
      <c r="AM21" s="210"/>
      <c r="AN21" s="127"/>
      <c r="AO21" s="127"/>
      <c r="AP21" s="474"/>
      <c r="AQ21" s="474"/>
      <c r="AR21" s="144"/>
      <c r="AS21" s="145"/>
      <c r="AT21" s="105"/>
      <c r="AU21" s="169"/>
      <c r="AV21" s="474"/>
      <c r="AW21" s="474"/>
    </row>
    <row r="22" spans="1:49" ht="18" customHeight="1">
      <c r="A22" s="814"/>
      <c r="B22" s="805"/>
      <c r="C22" s="808"/>
      <c r="D22" s="175"/>
      <c r="E22" s="265"/>
      <c r="F22" s="265"/>
      <c r="G22" s="265"/>
      <c r="H22" s="308"/>
      <c r="I22" s="821"/>
      <c r="J22" s="600"/>
      <c r="K22" s="596"/>
      <c r="L22" s="597"/>
      <c r="M22" s="597"/>
      <c r="N22" s="597"/>
      <c r="O22" s="592"/>
      <c r="P22" s="768"/>
      <c r="Q22" s="178"/>
      <c r="R22" s="178"/>
      <c r="S22" s="699"/>
      <c r="T22" s="699"/>
      <c r="U22" s="699"/>
      <c r="V22" s="119"/>
      <c r="W22" s="805"/>
      <c r="X22" s="808"/>
      <c r="Y22" s="695"/>
      <c r="Z22" s="265"/>
      <c r="AA22" s="265"/>
      <c r="AB22" s="265"/>
      <c r="AC22" s="267"/>
      <c r="AD22" s="805"/>
      <c r="AE22" s="808"/>
      <c r="AF22" s="478"/>
      <c r="AG22" s="265"/>
      <c r="AH22" s="265"/>
      <c r="AI22" s="265"/>
      <c r="AJ22" s="173"/>
      <c r="AL22" s="474"/>
      <c r="AM22" s="210"/>
      <c r="AN22" s="177"/>
      <c r="AO22" s="177"/>
      <c r="AP22" s="474"/>
      <c r="AQ22" s="474"/>
      <c r="AR22" s="144"/>
      <c r="AS22" s="226"/>
      <c r="AT22" s="226"/>
      <c r="AU22" s="169"/>
      <c r="AV22" s="474"/>
      <c r="AW22" s="474"/>
    </row>
    <row r="23" spans="1:49" ht="18" customHeight="1">
      <c r="A23" s="818" t="s">
        <v>27</v>
      </c>
      <c r="B23" s="803"/>
      <c r="C23" s="152"/>
      <c r="D23" s="152"/>
      <c r="E23" s="473"/>
      <c r="F23" s="473"/>
      <c r="G23" s="473"/>
      <c r="H23" s="308"/>
      <c r="I23" s="819"/>
      <c r="J23" s="596"/>
      <c r="K23" s="583"/>
      <c r="L23" s="584"/>
      <c r="M23" s="584"/>
      <c r="N23" s="584"/>
      <c r="O23" s="592"/>
      <c r="P23" s="768"/>
      <c r="Q23" s="176"/>
      <c r="R23" s="176"/>
      <c r="S23" s="699"/>
      <c r="T23" s="699"/>
      <c r="U23" s="265"/>
      <c r="V23" s="119"/>
      <c r="W23" s="767" t="s">
        <v>449</v>
      </c>
      <c r="X23" s="382" t="s">
        <v>288</v>
      </c>
      <c r="Y23" s="386">
        <v>15</v>
      </c>
      <c r="Z23" s="289">
        <f>Y23/85</f>
        <v>0.17647058823529413</v>
      </c>
      <c r="AA23" s="289"/>
      <c r="AB23" s="265"/>
      <c r="AC23" s="308"/>
      <c r="AD23" s="768"/>
      <c r="AE23" s="175"/>
      <c r="AF23" s="478"/>
      <c r="AG23" s="473"/>
      <c r="AH23" s="473"/>
      <c r="AI23" s="473"/>
      <c r="AJ23" s="173"/>
      <c r="AL23" s="474"/>
      <c r="AM23" s="210"/>
      <c r="AN23" s="194"/>
      <c r="AO23" s="105"/>
      <c r="AP23" s="474"/>
      <c r="AQ23" s="474"/>
      <c r="AR23" s="144"/>
      <c r="AS23" s="226"/>
      <c r="AT23" s="226"/>
      <c r="AU23" s="169"/>
      <c r="AV23" s="474"/>
      <c r="AW23" s="474"/>
    </row>
    <row r="24" spans="1:49" ht="18" customHeight="1">
      <c r="A24" s="818"/>
      <c r="B24" s="804"/>
      <c r="C24" s="152"/>
      <c r="D24" s="152"/>
      <c r="E24" s="473"/>
      <c r="F24" s="473"/>
      <c r="G24" s="265"/>
      <c r="H24" s="308"/>
      <c r="I24" s="820"/>
      <c r="J24" s="598"/>
      <c r="K24" s="596"/>
      <c r="L24" s="584"/>
      <c r="M24" s="584"/>
      <c r="N24" s="597"/>
      <c r="O24" s="592"/>
      <c r="P24" s="768"/>
      <c r="Q24" s="712"/>
      <c r="R24" s="178"/>
      <c r="S24" s="699"/>
      <c r="T24" s="699"/>
      <c r="U24" s="265"/>
      <c r="V24" s="119"/>
      <c r="W24" s="801"/>
      <c r="X24" s="382" t="s">
        <v>287</v>
      </c>
      <c r="Y24" s="386">
        <v>30</v>
      </c>
      <c r="Z24" s="575"/>
      <c r="AA24" s="575"/>
      <c r="AB24" s="265">
        <f>Y24/100</f>
        <v>0.3</v>
      </c>
      <c r="AC24" s="308"/>
      <c r="AD24" s="768"/>
      <c r="AE24" s="175"/>
      <c r="AF24" s="175"/>
      <c r="AG24" s="473"/>
      <c r="AH24" s="297"/>
      <c r="AI24" s="265"/>
      <c r="AJ24" s="173"/>
      <c r="AL24" s="474"/>
      <c r="AM24" s="210"/>
      <c r="AN24" s="194"/>
      <c r="AO24" s="105"/>
      <c r="AP24" s="474"/>
      <c r="AQ24" s="474"/>
      <c r="AR24" s="144"/>
      <c r="AS24" s="226"/>
      <c r="AT24" s="226"/>
      <c r="AU24" s="169"/>
      <c r="AV24" s="474"/>
      <c r="AW24" s="474"/>
    </row>
    <row r="25" spans="1:49" ht="18" customHeight="1">
      <c r="A25" s="818"/>
      <c r="B25" s="804"/>
      <c r="C25" s="152"/>
      <c r="D25" s="152"/>
      <c r="E25" s="473"/>
      <c r="F25" s="473"/>
      <c r="G25" s="265"/>
      <c r="H25" s="173"/>
      <c r="I25" s="820"/>
      <c r="J25" s="598"/>
      <c r="K25" s="596"/>
      <c r="L25" s="584"/>
      <c r="M25" s="584"/>
      <c r="N25" s="597"/>
      <c r="O25" s="601"/>
      <c r="P25" s="768"/>
      <c r="Q25" s="712"/>
      <c r="R25" s="178"/>
      <c r="S25" s="281"/>
      <c r="T25" s="281"/>
      <c r="U25" s="281"/>
      <c r="V25" s="119"/>
      <c r="W25" s="801"/>
      <c r="X25" s="382" t="s">
        <v>345</v>
      </c>
      <c r="Y25" s="175" t="s">
        <v>41</v>
      </c>
      <c r="Z25" s="575"/>
      <c r="AA25" s="575"/>
      <c r="AB25" s="265"/>
      <c r="AC25" s="308"/>
      <c r="AD25" s="768"/>
      <c r="AE25" s="175"/>
      <c r="AF25" s="175"/>
      <c r="AG25" s="473"/>
      <c r="AH25" s="297"/>
      <c r="AI25" s="265"/>
      <c r="AJ25" s="173"/>
      <c r="AL25" s="474"/>
      <c r="AM25" s="474"/>
      <c r="AN25" s="474"/>
      <c r="AO25" s="474"/>
      <c r="AP25" s="474"/>
      <c r="AQ25" s="474"/>
      <c r="AR25" s="144"/>
      <c r="AS25" s="162"/>
      <c r="AT25" s="162"/>
      <c r="AU25" s="169"/>
      <c r="AV25" s="474"/>
      <c r="AW25" s="474"/>
    </row>
    <row r="26" spans="1:49" ht="18" customHeight="1">
      <c r="A26" s="818"/>
      <c r="B26" s="804"/>
      <c r="C26" s="151"/>
      <c r="D26" s="151"/>
      <c r="E26" s="281"/>
      <c r="F26" s="281"/>
      <c r="G26" s="281"/>
      <c r="H26" s="173"/>
      <c r="I26" s="820"/>
      <c r="J26" s="598"/>
      <c r="K26" s="596"/>
      <c r="L26" s="602"/>
      <c r="M26" s="602"/>
      <c r="N26" s="602"/>
      <c r="O26" s="601"/>
      <c r="P26" s="769"/>
      <c r="Q26" s="175"/>
      <c r="R26" s="702"/>
      <c r="S26" s="265"/>
      <c r="T26" s="265"/>
      <c r="U26" s="265"/>
      <c r="V26" s="119"/>
      <c r="W26" s="801"/>
      <c r="X26" s="382" t="s">
        <v>346</v>
      </c>
      <c r="Y26" s="386"/>
      <c r="Z26" s="289"/>
      <c r="AA26" s="289"/>
      <c r="AB26" s="265"/>
      <c r="AC26" s="308"/>
      <c r="AD26" s="768"/>
      <c r="AE26" s="175"/>
      <c r="AF26" s="175"/>
      <c r="AG26" s="281"/>
      <c r="AH26" s="281"/>
      <c r="AI26" s="281"/>
      <c r="AJ26" s="173"/>
      <c r="AM26" s="474"/>
      <c r="AN26" s="474"/>
      <c r="AO26" s="474"/>
      <c r="AP26" s="474"/>
      <c r="AQ26" s="177"/>
      <c r="AR26" s="144"/>
      <c r="AS26" s="105"/>
      <c r="AT26" s="105"/>
      <c r="AU26" s="169"/>
      <c r="AV26" s="474"/>
      <c r="AW26" s="474"/>
    </row>
    <row r="27" spans="1:49" ht="18" customHeight="1">
      <c r="A27" s="818"/>
      <c r="B27" s="805"/>
      <c r="C27" s="175"/>
      <c r="D27" s="175"/>
      <c r="E27" s="265"/>
      <c r="F27" s="265"/>
      <c r="G27" s="265"/>
      <c r="H27" s="173"/>
      <c r="I27" s="821"/>
      <c r="J27" s="600"/>
      <c r="K27" s="596"/>
      <c r="L27" s="597"/>
      <c r="M27" s="597"/>
      <c r="N27" s="597"/>
      <c r="O27" s="601"/>
      <c r="P27" s="693"/>
      <c r="Q27" s="180"/>
      <c r="R27" s="180"/>
      <c r="S27" s="282"/>
      <c r="T27" s="282"/>
      <c r="U27" s="282"/>
      <c r="V27" s="182"/>
      <c r="W27" s="802"/>
      <c r="X27" s="382"/>
      <c r="Y27" s="386"/>
      <c r="Z27" s="289"/>
      <c r="AA27" s="289"/>
      <c r="AB27" s="289"/>
      <c r="AC27" s="308"/>
      <c r="AD27" s="769"/>
      <c r="AE27" s="175"/>
      <c r="AF27" s="175"/>
      <c r="AG27" s="265"/>
      <c r="AH27" s="265"/>
      <c r="AI27" s="265"/>
      <c r="AJ27" s="173"/>
      <c r="AP27" s="474"/>
      <c r="AQ27" s="177"/>
      <c r="AR27" s="484"/>
      <c r="AS27" s="484"/>
      <c r="AT27" s="127"/>
      <c r="AU27" s="169"/>
      <c r="AV27" s="474"/>
      <c r="AW27" s="474"/>
    </row>
    <row r="28" spans="1:49" s="172" customFormat="1">
      <c r="A28" s="470" t="s">
        <v>81</v>
      </c>
      <c r="B28" s="470"/>
      <c r="C28" s="104"/>
      <c r="D28" s="74"/>
      <c r="E28" s="74"/>
      <c r="F28" s="74"/>
      <c r="G28" s="74"/>
      <c r="H28" s="478"/>
      <c r="I28" s="470"/>
      <c r="J28" s="470"/>
      <c r="K28" s="56"/>
      <c r="L28" s="74"/>
      <c r="M28" s="74"/>
      <c r="N28" s="74"/>
      <c r="O28" s="173"/>
      <c r="P28" s="399" t="s">
        <v>81</v>
      </c>
      <c r="Q28" s="399"/>
      <c r="R28" s="56"/>
      <c r="S28" s="74"/>
      <c r="T28" s="74"/>
      <c r="U28" s="74"/>
      <c r="V28" s="173"/>
      <c r="W28" s="469" t="s">
        <v>42</v>
      </c>
      <c r="X28" s="495" t="s">
        <v>42</v>
      </c>
      <c r="Y28" s="56" t="s">
        <v>280</v>
      </c>
      <c r="Z28" s="74"/>
      <c r="AA28" s="74"/>
      <c r="AB28" s="74"/>
      <c r="AC28" s="173"/>
      <c r="AD28" s="470"/>
      <c r="AE28" s="478"/>
      <c r="AF28" s="56"/>
      <c r="AG28" s="74"/>
      <c r="AH28" s="74"/>
      <c r="AI28" s="74"/>
      <c r="AJ28" s="173"/>
      <c r="AK28" s="177"/>
      <c r="AL28" s="177"/>
      <c r="AP28" s="127"/>
      <c r="AQ28" s="127"/>
      <c r="AR28" s="177"/>
      <c r="AS28" s="177"/>
      <c r="AT28" s="177"/>
      <c r="AU28" s="177"/>
      <c r="AV28" s="177"/>
      <c r="AW28" s="177"/>
    </row>
    <row r="29" spans="1:49" ht="17.25" thickBot="1">
      <c r="A29" s="10" t="s">
        <v>83</v>
      </c>
      <c r="B29" s="84"/>
      <c r="C29" s="318"/>
      <c r="D29" s="85"/>
      <c r="E29" s="282"/>
      <c r="F29" s="282"/>
      <c r="G29" s="282"/>
      <c r="H29" s="182"/>
      <c r="I29" s="84"/>
      <c r="J29" s="571"/>
      <c r="K29" s="85"/>
      <c r="L29" s="282"/>
      <c r="M29" s="282"/>
      <c r="N29" s="282"/>
      <c r="O29" s="86"/>
      <c r="P29" s="84" t="s">
        <v>0</v>
      </c>
      <c r="Q29" s="697">
        <f>月菜單!I3</f>
        <v>0</v>
      </c>
      <c r="R29" s="85" t="s">
        <v>279</v>
      </c>
      <c r="S29" s="282"/>
      <c r="T29" s="282"/>
      <c r="U29" s="282"/>
      <c r="V29" s="86"/>
      <c r="W29" s="477" t="s">
        <v>0</v>
      </c>
      <c r="X29" s="184"/>
      <c r="Y29" s="85"/>
      <c r="Z29" s="282"/>
      <c r="AA29" s="282"/>
      <c r="AB29" s="282"/>
      <c r="AC29" s="173"/>
      <c r="AD29" s="84"/>
      <c r="AE29" s="486"/>
      <c r="AF29" s="85"/>
      <c r="AG29" s="282"/>
      <c r="AH29" s="282"/>
      <c r="AI29" s="282"/>
      <c r="AJ29" s="173"/>
      <c r="AL29" s="474"/>
      <c r="AM29" s="474"/>
      <c r="AN29" s="474"/>
      <c r="AO29" s="474"/>
      <c r="AP29" s="474"/>
      <c r="AQ29" s="177"/>
      <c r="AR29" s="474"/>
      <c r="AS29" s="474"/>
      <c r="AT29" s="474"/>
      <c r="AU29" s="474"/>
      <c r="AV29" s="474"/>
      <c r="AW29" s="474"/>
    </row>
    <row r="30" spans="1:49" ht="16.5" customHeight="1">
      <c r="A30" s="825" t="s">
        <v>15</v>
      </c>
      <c r="B30" s="828"/>
      <c r="C30" s="829"/>
      <c r="D30" s="284"/>
      <c r="E30" s="287"/>
      <c r="F30" s="285"/>
      <c r="G30" s="287"/>
      <c r="H30" s="286"/>
      <c r="I30" s="772" t="s">
        <v>16</v>
      </c>
      <c r="J30" s="773"/>
      <c r="K30" s="330"/>
      <c r="L30" s="331">
        <f>SUM(L5:L29)</f>
        <v>0</v>
      </c>
      <c r="M30" s="332">
        <f>SUM(M5:M29)</f>
        <v>0</v>
      </c>
      <c r="N30" s="331">
        <f>SUM(N5:N29)</f>
        <v>0</v>
      </c>
      <c r="O30" s="333"/>
      <c r="P30" s="772" t="s">
        <v>16</v>
      </c>
      <c r="Q30" s="773"/>
      <c r="R30" s="330"/>
      <c r="S30" s="335">
        <f>SUM(S5:S29)</f>
        <v>6.25</v>
      </c>
      <c r="T30" s="334">
        <f>SUM(T5:T29)</f>
        <v>3.3714285714285714</v>
      </c>
      <c r="U30" s="335">
        <f>SUM(U5:U29)</f>
        <v>1.48</v>
      </c>
      <c r="V30" s="333"/>
      <c r="W30" s="772" t="s">
        <v>16</v>
      </c>
      <c r="X30" s="773"/>
      <c r="Y30" s="330"/>
      <c r="Z30" s="335">
        <f>SUM(Z5:Z29)</f>
        <v>6.4764705882352942</v>
      </c>
      <c r="AA30" s="334">
        <f>SUM(AA5:AA29)</f>
        <v>2.7885714285714287</v>
      </c>
      <c r="AB30" s="335">
        <f>SUM(AB5:AB29)</f>
        <v>1.5</v>
      </c>
      <c r="AC30" s="333"/>
      <c r="AD30" s="772"/>
      <c r="AE30" s="773"/>
      <c r="AF30" s="330"/>
      <c r="AG30" s="331"/>
      <c r="AH30" s="334"/>
      <c r="AI30" s="287"/>
      <c r="AJ30" s="286"/>
      <c r="AP30" s="474"/>
      <c r="AQ30" s="177"/>
      <c r="AR30" s="128"/>
      <c r="AS30" s="128"/>
      <c r="AT30" s="105"/>
      <c r="AU30" s="484"/>
      <c r="AV30" s="474"/>
      <c r="AW30" s="474"/>
    </row>
    <row r="31" spans="1:49" ht="16.5" customHeight="1">
      <c r="A31" s="826"/>
      <c r="B31" s="776"/>
      <c r="C31" s="777"/>
      <c r="D31" s="291"/>
      <c r="E31" s="265"/>
      <c r="F31" s="265"/>
      <c r="G31" s="265"/>
      <c r="H31" s="173"/>
      <c r="I31" s="763" t="s">
        <v>51</v>
      </c>
      <c r="J31" s="764"/>
      <c r="K31" s="291">
        <f>L30</f>
        <v>0</v>
      </c>
      <c r="L31" s="265"/>
      <c r="M31" s="265"/>
      <c r="N31" s="265"/>
      <c r="O31" s="173"/>
      <c r="P31" s="763" t="s">
        <v>51</v>
      </c>
      <c r="Q31" s="764"/>
      <c r="R31" s="291">
        <f>S30</f>
        <v>6.25</v>
      </c>
      <c r="S31" s="265"/>
      <c r="T31" s="265"/>
      <c r="U31" s="265"/>
      <c r="V31" s="173"/>
      <c r="W31" s="763" t="s">
        <v>51</v>
      </c>
      <c r="X31" s="764"/>
      <c r="Y31" s="291">
        <f>Z30</f>
        <v>6.4764705882352942</v>
      </c>
      <c r="Z31" s="265"/>
      <c r="AA31" s="265"/>
      <c r="AB31" s="265"/>
      <c r="AC31" s="87"/>
      <c r="AD31" s="763"/>
      <c r="AE31" s="764"/>
      <c r="AF31" s="175"/>
      <c r="AG31" s="265"/>
      <c r="AH31" s="265"/>
      <c r="AI31" s="265"/>
      <c r="AJ31" s="173"/>
      <c r="AP31" s="474"/>
      <c r="AQ31" s="177"/>
      <c r="AR31" s="128"/>
      <c r="AS31" s="128"/>
      <c r="AT31" s="129"/>
      <c r="AU31" s="484"/>
      <c r="AV31" s="474"/>
      <c r="AW31" s="474"/>
    </row>
    <row r="32" spans="1:49" ht="16.5" customHeight="1">
      <c r="A32" s="826"/>
      <c r="B32" s="776"/>
      <c r="C32" s="777"/>
      <c r="D32" s="183"/>
      <c r="E32" s="266"/>
      <c r="F32" s="266"/>
      <c r="G32" s="266"/>
      <c r="H32" s="173"/>
      <c r="I32" s="763" t="s">
        <v>33</v>
      </c>
      <c r="J32" s="764"/>
      <c r="K32" s="183">
        <f>M30</f>
        <v>0</v>
      </c>
      <c r="L32" s="266"/>
      <c r="M32" s="266"/>
      <c r="N32" s="266"/>
      <c r="O32" s="173"/>
      <c r="P32" s="763" t="s">
        <v>33</v>
      </c>
      <c r="Q32" s="764"/>
      <c r="R32" s="183">
        <f>T30</f>
        <v>3.3714285714285714</v>
      </c>
      <c r="S32" s="266"/>
      <c r="T32" s="266"/>
      <c r="U32" s="266"/>
      <c r="V32" s="173"/>
      <c r="W32" s="763" t="s">
        <v>33</v>
      </c>
      <c r="X32" s="764"/>
      <c r="Y32" s="183">
        <f>AA30</f>
        <v>2.7885714285714287</v>
      </c>
      <c r="Z32" s="266"/>
      <c r="AA32" s="266"/>
      <c r="AB32" s="266"/>
      <c r="AC32" s="87"/>
      <c r="AD32" s="763"/>
      <c r="AE32" s="764"/>
      <c r="AF32" s="183"/>
      <c r="AG32" s="266"/>
      <c r="AH32" s="266"/>
      <c r="AI32" s="266"/>
      <c r="AJ32" s="173"/>
      <c r="AP32" s="474"/>
      <c r="AQ32" s="177"/>
      <c r="AR32" s="128"/>
      <c r="AS32" s="128"/>
      <c r="AT32" s="129"/>
      <c r="AU32" s="484"/>
      <c r="AV32" s="474"/>
      <c r="AW32" s="474"/>
    </row>
    <row r="33" spans="1:49" ht="16.5" customHeight="1">
      <c r="A33" s="826"/>
      <c r="B33" s="776"/>
      <c r="C33" s="777"/>
      <c r="D33" s="183"/>
      <c r="E33" s="266"/>
      <c r="F33" s="266"/>
      <c r="G33" s="266"/>
      <c r="H33" s="173"/>
      <c r="I33" s="763" t="s">
        <v>238</v>
      </c>
      <c r="J33" s="764"/>
      <c r="K33" s="183">
        <f>N30</f>
        <v>0</v>
      </c>
      <c r="L33" s="266"/>
      <c r="M33" s="266"/>
      <c r="N33" s="266"/>
      <c r="O33" s="173"/>
      <c r="P33" s="763" t="s">
        <v>238</v>
      </c>
      <c r="Q33" s="764"/>
      <c r="R33" s="183">
        <f>U30</f>
        <v>1.48</v>
      </c>
      <c r="S33" s="266"/>
      <c r="T33" s="266"/>
      <c r="U33" s="266"/>
      <c r="V33" s="173"/>
      <c r="W33" s="763" t="s">
        <v>238</v>
      </c>
      <c r="X33" s="764"/>
      <c r="Y33" s="183">
        <f>AB30</f>
        <v>1.5</v>
      </c>
      <c r="Z33" s="266"/>
      <c r="AA33" s="266"/>
      <c r="AB33" s="266"/>
      <c r="AC33" s="87"/>
      <c r="AD33" s="763"/>
      <c r="AE33" s="764"/>
      <c r="AF33" s="183"/>
      <c r="AG33" s="266"/>
      <c r="AH33" s="266"/>
      <c r="AI33" s="266"/>
      <c r="AJ33" s="173"/>
      <c r="AP33" s="474"/>
      <c r="AQ33" s="177"/>
      <c r="AR33" s="128"/>
      <c r="AS33" s="128"/>
      <c r="AT33" s="130"/>
      <c r="AU33" s="484"/>
      <c r="AV33" s="474"/>
      <c r="AW33" s="474"/>
    </row>
    <row r="34" spans="1:49" ht="16.5" customHeight="1">
      <c r="A34" s="826"/>
      <c r="B34" s="776"/>
      <c r="C34" s="777"/>
      <c r="D34" s="88"/>
      <c r="E34" s="267"/>
      <c r="F34" s="267"/>
      <c r="G34" s="267"/>
      <c r="H34" s="173"/>
      <c r="I34" s="763" t="s">
        <v>239</v>
      </c>
      <c r="J34" s="764"/>
      <c r="K34" s="88">
        <v>1</v>
      </c>
      <c r="L34" s="267"/>
      <c r="M34" s="267"/>
      <c r="N34" s="267"/>
      <c r="O34" s="329"/>
      <c r="P34" s="763" t="s">
        <v>239</v>
      </c>
      <c r="Q34" s="764"/>
      <c r="R34" s="481"/>
      <c r="S34" s="267"/>
      <c r="T34" s="267"/>
      <c r="U34" s="267"/>
      <c r="V34" s="329"/>
      <c r="W34" s="763" t="s">
        <v>239</v>
      </c>
      <c r="X34" s="764"/>
      <c r="Y34" s="496">
        <v>1</v>
      </c>
      <c r="Z34" s="267"/>
      <c r="AA34" s="267"/>
      <c r="AB34" s="267"/>
      <c r="AC34" s="87"/>
      <c r="AD34" s="763"/>
      <c r="AE34" s="764"/>
      <c r="AF34" s="88"/>
      <c r="AG34" s="267"/>
      <c r="AH34" s="267"/>
      <c r="AI34" s="267"/>
      <c r="AJ34" s="173"/>
      <c r="AP34" s="474"/>
      <c r="AQ34" s="177"/>
      <c r="AR34" s="128"/>
      <c r="AS34" s="128"/>
      <c r="AT34" s="130"/>
      <c r="AU34" s="484"/>
      <c r="AV34" s="474"/>
      <c r="AW34" s="474"/>
    </row>
    <row r="35" spans="1:49" ht="16.5" customHeight="1">
      <c r="A35" s="826"/>
      <c r="B35" s="823"/>
      <c r="C35" s="824"/>
      <c r="D35" s="88"/>
      <c r="E35" s="268"/>
      <c r="F35" s="268"/>
      <c r="G35" s="268"/>
      <c r="H35" s="123"/>
      <c r="I35" s="778" t="s">
        <v>11</v>
      </c>
      <c r="J35" s="779"/>
      <c r="K35" s="112"/>
      <c r="L35" s="268"/>
      <c r="M35" s="268"/>
      <c r="N35" s="268"/>
      <c r="O35" s="54"/>
      <c r="P35" s="778" t="s">
        <v>11</v>
      </c>
      <c r="Q35" s="779"/>
      <c r="R35" s="112"/>
      <c r="S35" s="268"/>
      <c r="T35" s="268"/>
      <c r="U35" s="268"/>
      <c r="V35" s="54"/>
      <c r="W35" s="778" t="s">
        <v>11</v>
      </c>
      <c r="X35" s="779"/>
      <c r="Y35" s="112"/>
      <c r="Z35" s="268"/>
      <c r="AA35" s="268"/>
      <c r="AB35" s="268"/>
      <c r="AC35" s="116"/>
      <c r="AD35" s="778"/>
      <c r="AE35" s="779"/>
      <c r="AF35" s="88"/>
      <c r="AG35" s="268"/>
      <c r="AH35" s="268"/>
      <c r="AI35" s="268"/>
      <c r="AJ35" s="123"/>
      <c r="AP35" s="474"/>
      <c r="AQ35" s="177"/>
      <c r="AR35" s="128"/>
      <c r="AS35" s="128"/>
      <c r="AT35" s="125"/>
      <c r="AU35" s="128"/>
      <c r="AV35" s="474"/>
      <c r="AW35" s="474"/>
    </row>
    <row r="36" spans="1:49" s="36" customFormat="1" ht="16.5" customHeight="1">
      <c r="A36" s="826"/>
      <c r="B36" s="774"/>
      <c r="C36" s="775"/>
      <c r="D36" s="103"/>
      <c r="E36" s="269"/>
      <c r="F36" s="269"/>
      <c r="G36" s="269"/>
      <c r="H36" s="124"/>
      <c r="I36" s="763" t="s">
        <v>10</v>
      </c>
      <c r="J36" s="764"/>
      <c r="K36" s="103" t="s">
        <v>54</v>
      </c>
      <c r="L36" s="269"/>
      <c r="M36" s="269"/>
      <c r="N36" s="269"/>
      <c r="O36" s="119"/>
      <c r="P36" s="763" t="s">
        <v>10</v>
      </c>
      <c r="Q36" s="764"/>
      <c r="R36" s="103" t="s">
        <v>54</v>
      </c>
      <c r="S36" s="269"/>
      <c r="T36" s="269"/>
      <c r="U36" s="269"/>
      <c r="V36" s="119"/>
      <c r="W36" s="763" t="s">
        <v>10</v>
      </c>
      <c r="X36" s="764"/>
      <c r="Y36" s="103" t="s">
        <v>53</v>
      </c>
      <c r="Z36" s="269"/>
      <c r="AA36" s="269"/>
      <c r="AB36" s="269"/>
      <c r="AC36" s="101"/>
      <c r="AD36" s="763"/>
      <c r="AE36" s="764"/>
      <c r="AF36" s="103"/>
      <c r="AG36" s="269"/>
      <c r="AH36" s="269"/>
      <c r="AI36" s="269"/>
      <c r="AJ36" s="124"/>
      <c r="AP36" s="37"/>
      <c r="AQ36" s="37"/>
      <c r="AR36" s="132"/>
      <c r="AS36" s="132"/>
      <c r="AT36" s="126"/>
      <c r="AU36" s="128"/>
      <c r="AV36" s="37"/>
      <c r="AW36" s="37"/>
    </row>
    <row r="37" spans="1:49" s="36" customFormat="1" ht="24" customHeight="1" thickBot="1">
      <c r="A37" s="827"/>
      <c r="B37" s="761"/>
      <c r="C37" s="762"/>
      <c r="D37" s="280"/>
      <c r="E37" s="270"/>
      <c r="F37" s="270"/>
      <c r="G37" s="270"/>
      <c r="H37" s="196"/>
      <c r="I37" s="761" t="s">
        <v>52</v>
      </c>
      <c r="J37" s="762"/>
      <c r="K37" s="280">
        <f>K31*70+K32*75+K33*25+K34*60+K35*120+K36*45</f>
        <v>172.5</v>
      </c>
      <c r="L37" s="270"/>
      <c r="M37" s="270"/>
      <c r="N37" s="270"/>
      <c r="O37" s="102"/>
      <c r="P37" s="761" t="s">
        <v>52</v>
      </c>
      <c r="Q37" s="762"/>
      <c r="R37" s="280">
        <f>R31*70+R32*75+R33*25+R34*60+R35*120+R36*45</f>
        <v>839.85714285714289</v>
      </c>
      <c r="S37" s="270"/>
      <c r="T37" s="270"/>
      <c r="U37" s="270"/>
      <c r="V37" s="410"/>
      <c r="W37" s="761" t="s">
        <v>52</v>
      </c>
      <c r="X37" s="762"/>
      <c r="Y37" s="280">
        <f>Y31*70+Y32*75+Y33*25+Y34*60+Y35*120+Y36*45</f>
        <v>872.49579831932772</v>
      </c>
      <c r="Z37" s="270"/>
      <c r="AA37" s="270"/>
      <c r="AB37" s="270"/>
      <c r="AC37" s="118"/>
      <c r="AD37" s="761"/>
      <c r="AE37" s="762"/>
      <c r="AF37" s="280"/>
      <c r="AG37" s="270"/>
      <c r="AH37" s="270"/>
      <c r="AI37" s="270"/>
      <c r="AJ37" s="196"/>
      <c r="AO37" s="37"/>
      <c r="AP37" s="37"/>
      <c r="AQ37" s="37"/>
      <c r="AR37" s="37"/>
      <c r="AS37" s="37"/>
      <c r="AT37" s="37"/>
      <c r="AU37" s="37"/>
      <c r="AV37" s="37"/>
      <c r="AW37" s="37"/>
    </row>
    <row r="38" spans="1:49" s="40" customFormat="1" ht="18" customHeight="1">
      <c r="A38" s="822" t="s">
        <v>18</v>
      </c>
      <c r="B38" s="822"/>
      <c r="C38" s="822"/>
      <c r="D38" s="822"/>
      <c r="E38" s="822"/>
      <c r="F38" s="822"/>
      <c r="G38" s="822"/>
      <c r="H38" s="822"/>
      <c r="I38" s="822"/>
      <c r="J38" s="822"/>
      <c r="K38" s="822"/>
      <c r="L38" s="472"/>
      <c r="M38" s="472"/>
      <c r="N38" s="472"/>
      <c r="O38" s="38"/>
      <c r="P38" s="39"/>
      <c r="Q38" s="39"/>
      <c r="R38" s="39"/>
      <c r="S38" s="39"/>
      <c r="T38" s="39"/>
      <c r="U38" s="39"/>
      <c r="V38" s="39"/>
      <c r="W38" s="39"/>
      <c r="AM38" s="60"/>
      <c r="AN38" s="60"/>
      <c r="AO38" s="60"/>
      <c r="AP38" s="60"/>
      <c r="AQ38" s="60"/>
    </row>
    <row r="39" spans="1:49" s="42" customFormat="1" ht="18" customHeight="1">
      <c r="A39" s="771" t="s">
        <v>13</v>
      </c>
      <c r="B39" s="771"/>
      <c r="C39" s="771"/>
      <c r="D39" s="771"/>
      <c r="E39" s="771"/>
      <c r="F39" s="771"/>
      <c r="G39" s="771"/>
      <c r="H39" s="771"/>
      <c r="I39" s="771"/>
      <c r="J39" s="771"/>
      <c r="K39" s="771"/>
      <c r="L39" s="771"/>
      <c r="M39" s="771"/>
      <c r="N39" s="771"/>
      <c r="O39" s="771"/>
      <c r="P39" s="771"/>
      <c r="Q39" s="771"/>
      <c r="R39" s="771"/>
      <c r="S39" s="771"/>
      <c r="T39" s="771"/>
      <c r="U39" s="771"/>
      <c r="V39" s="771"/>
      <c r="W39" s="771"/>
      <c r="X39" s="771"/>
      <c r="Y39" s="41"/>
      <c r="Z39" s="41"/>
      <c r="AA39" s="41"/>
      <c r="AB39" s="41"/>
      <c r="AG39" s="41"/>
      <c r="AH39" s="41"/>
      <c r="AI39" s="41"/>
      <c r="AM39" s="41"/>
      <c r="AN39" s="41"/>
      <c r="AO39" s="41"/>
      <c r="AP39" s="41"/>
      <c r="AQ39" s="41"/>
    </row>
    <row r="40" spans="1:49" s="42" customFormat="1" ht="18" customHeight="1">
      <c r="A40" s="43" t="s">
        <v>12</v>
      </c>
      <c r="B40" s="43"/>
      <c r="C40" s="43"/>
      <c r="H40" s="44"/>
      <c r="I40" s="44"/>
      <c r="J40" s="44"/>
      <c r="K40" s="43"/>
      <c r="O40" s="45"/>
      <c r="P40" s="46"/>
      <c r="Q40" s="46"/>
      <c r="R40" s="46"/>
      <c r="V40" s="46"/>
      <c r="W40" s="47"/>
      <c r="X40" s="41"/>
      <c r="Y40" s="41"/>
    </row>
    <row r="41" spans="1:49" s="236" customFormat="1" ht="25.5" customHeight="1">
      <c r="A41" s="233"/>
      <c r="B41" s="234" t="s">
        <v>71</v>
      </c>
      <c r="D41" s="233"/>
      <c r="E41" s="233"/>
      <c r="F41" s="233"/>
      <c r="G41" s="233"/>
      <c r="I41" s="234" t="s">
        <v>72</v>
      </c>
      <c r="J41" s="233"/>
      <c r="L41" s="233"/>
      <c r="M41" s="233"/>
      <c r="N41" s="233"/>
      <c r="O41" s="233"/>
      <c r="Q41" s="235" t="s">
        <v>73</v>
      </c>
      <c r="R41" s="233"/>
      <c r="S41" s="233"/>
      <c r="T41" s="233"/>
      <c r="U41" s="233"/>
      <c r="V41" s="233"/>
      <c r="Y41" s="237" t="s">
        <v>74</v>
      </c>
      <c r="Z41" s="233"/>
      <c r="AA41" s="233"/>
      <c r="AB41" s="233"/>
      <c r="AG41" s="233"/>
      <c r="AH41" s="233"/>
      <c r="AI41" s="233"/>
    </row>
    <row r="45" spans="1:49">
      <c r="S45" s="227"/>
      <c r="T45" s="484"/>
      <c r="U45" s="484"/>
      <c r="V45" s="474"/>
    </row>
    <row r="46" spans="1:49">
      <c r="P46" s="765" t="s">
        <v>262</v>
      </c>
      <c r="Q46" s="382" t="s">
        <v>262</v>
      </c>
      <c r="R46" s="569">
        <v>80</v>
      </c>
      <c r="S46" s="182">
        <f>R46/25</f>
        <v>3.2</v>
      </c>
      <c r="T46" s="182"/>
      <c r="U46" s="182"/>
      <c r="V46" s="474"/>
    </row>
    <row r="47" spans="1:49">
      <c r="P47" s="766"/>
      <c r="Q47" s="382"/>
      <c r="R47" s="175"/>
      <c r="S47" s="182"/>
      <c r="T47" s="182"/>
      <c r="U47" s="182"/>
      <c r="V47" s="474"/>
    </row>
    <row r="48" spans="1:49">
      <c r="P48" s="767" t="s">
        <v>261</v>
      </c>
      <c r="Q48" s="499" t="s">
        <v>252</v>
      </c>
      <c r="R48" s="499">
        <v>45</v>
      </c>
      <c r="S48" s="394"/>
      <c r="T48" s="394"/>
      <c r="U48" s="394">
        <f>R48/100</f>
        <v>0.45</v>
      </c>
      <c r="V48" s="474"/>
    </row>
    <row r="49" spans="16:22">
      <c r="P49" s="768"/>
      <c r="Q49" s="499" t="s">
        <v>253</v>
      </c>
      <c r="R49" s="499">
        <v>50</v>
      </c>
      <c r="S49" s="394">
        <f>R49/85</f>
        <v>0.58823529411764708</v>
      </c>
      <c r="T49" s="394"/>
      <c r="U49" s="394"/>
      <c r="V49" s="474"/>
    </row>
    <row r="50" spans="16:22">
      <c r="P50" s="768"/>
      <c r="Q50" s="499"/>
      <c r="R50" s="499"/>
      <c r="S50" s="394"/>
      <c r="T50" s="394"/>
      <c r="U50" s="394"/>
      <c r="V50" s="474"/>
    </row>
    <row r="51" spans="16:22">
      <c r="P51" s="768"/>
      <c r="Q51" s="499" t="s">
        <v>254</v>
      </c>
      <c r="R51" s="499">
        <v>5</v>
      </c>
      <c r="S51" s="394"/>
      <c r="T51" s="394"/>
      <c r="U51" s="394">
        <f>R51/100</f>
        <v>0.05</v>
      </c>
      <c r="V51" s="474"/>
    </row>
    <row r="52" spans="16:22">
      <c r="P52" s="768"/>
      <c r="Q52" s="499" t="s">
        <v>95</v>
      </c>
      <c r="R52" s="499">
        <v>66</v>
      </c>
      <c r="S52" s="394"/>
      <c r="T52" s="394"/>
      <c r="U52" s="394">
        <f>R52/100</f>
        <v>0.66</v>
      </c>
      <c r="V52" s="474"/>
    </row>
    <row r="53" spans="16:22">
      <c r="P53" s="768"/>
      <c r="Q53" s="499" t="s">
        <v>26</v>
      </c>
      <c r="R53" s="500">
        <v>7</v>
      </c>
      <c r="S53" s="394"/>
      <c r="T53" s="154"/>
      <c r="U53" s="394">
        <f>R53/100</f>
        <v>7.0000000000000007E-2</v>
      </c>
      <c r="V53" s="474"/>
    </row>
    <row r="54" spans="16:22">
      <c r="P54" s="768"/>
      <c r="Q54" s="499" t="s">
        <v>255</v>
      </c>
      <c r="R54" s="500">
        <v>30</v>
      </c>
      <c r="S54" s="394"/>
      <c r="T54" s="411">
        <f>R54/35</f>
        <v>0.8571428571428571</v>
      </c>
      <c r="U54" s="394"/>
      <c r="V54" s="474"/>
    </row>
    <row r="55" spans="16:22">
      <c r="P55" s="768"/>
      <c r="Q55" s="499" t="s">
        <v>205</v>
      </c>
      <c r="R55" s="501">
        <v>5</v>
      </c>
      <c r="S55" s="394"/>
      <c r="T55" s="395"/>
      <c r="U55" s="394">
        <f>R55/100</f>
        <v>0.05</v>
      </c>
      <c r="V55" s="474"/>
    </row>
    <row r="56" spans="16:22">
      <c r="P56" s="768"/>
      <c r="Q56" s="499"/>
      <c r="R56" s="500"/>
      <c r="S56" s="395"/>
      <c r="T56" s="395"/>
      <c r="U56" s="394"/>
      <c r="V56" s="474"/>
    </row>
    <row r="57" spans="16:22" ht="19.5">
      <c r="P57" s="769"/>
      <c r="Q57" s="502"/>
      <c r="R57" s="503"/>
      <c r="S57" s="569"/>
      <c r="T57" s="396"/>
      <c r="U57" s="152"/>
      <c r="V57" s="474"/>
    </row>
    <row r="58" spans="16:22">
      <c r="P58" s="767" t="s">
        <v>284</v>
      </c>
      <c r="Q58" s="175" t="s">
        <v>285</v>
      </c>
      <c r="R58" s="154">
        <v>100</v>
      </c>
      <c r="S58" s="569"/>
      <c r="T58" s="581">
        <f>R58*0.65/40</f>
        <v>1.625</v>
      </c>
      <c r="U58" s="152"/>
      <c r="V58" s="474"/>
    </row>
    <row r="59" spans="16:22">
      <c r="P59" s="768"/>
      <c r="Q59" s="230"/>
      <c r="R59" s="175"/>
      <c r="S59" s="569"/>
      <c r="T59" s="396"/>
      <c r="U59" s="397"/>
      <c r="V59" s="474"/>
    </row>
    <row r="60" spans="16:22">
      <c r="P60" s="768"/>
      <c r="Q60" s="230"/>
      <c r="R60" s="175"/>
      <c r="S60" s="569"/>
      <c r="T60" s="396"/>
      <c r="U60" s="397"/>
      <c r="V60" s="474"/>
    </row>
    <row r="61" spans="16:22">
      <c r="P61" s="768"/>
      <c r="Q61" s="230"/>
      <c r="R61" s="175"/>
      <c r="S61" s="569"/>
      <c r="T61" s="396"/>
      <c r="U61" s="397"/>
      <c r="V61" s="474"/>
    </row>
    <row r="62" spans="16:22">
      <c r="P62" s="769"/>
      <c r="Q62" s="230"/>
      <c r="R62" s="569"/>
      <c r="S62" s="182"/>
      <c r="T62" s="398"/>
      <c r="U62" s="152"/>
      <c r="V62" s="474"/>
    </row>
    <row r="63" spans="16:22">
      <c r="P63" s="770" t="s">
        <v>208</v>
      </c>
      <c r="Q63" s="178" t="s">
        <v>169</v>
      </c>
      <c r="R63" s="178">
        <v>35</v>
      </c>
      <c r="S63" s="302"/>
      <c r="T63" s="255"/>
      <c r="U63" s="255">
        <f>R63/100</f>
        <v>0.35</v>
      </c>
      <c r="V63" s="474"/>
    </row>
    <row r="64" spans="16:22">
      <c r="P64" s="770"/>
      <c r="Q64" s="178" t="s">
        <v>147</v>
      </c>
      <c r="R64" s="178">
        <v>15</v>
      </c>
      <c r="S64" s="259"/>
      <c r="T64" s="259">
        <f>R64*0.65/35</f>
        <v>0.27857142857142858</v>
      </c>
      <c r="U64" s="302"/>
      <c r="V64" s="474"/>
    </row>
    <row r="65" spans="16:22">
      <c r="P65" s="770"/>
      <c r="Q65" s="178" t="s">
        <v>256</v>
      </c>
      <c r="R65" s="175" t="s">
        <v>257</v>
      </c>
      <c r="S65" s="289"/>
      <c r="T65" s="289"/>
      <c r="U65" s="302"/>
      <c r="V65" s="474"/>
    </row>
    <row r="66" spans="16:22">
      <c r="P66" s="770"/>
      <c r="Q66" s="417" t="s">
        <v>186</v>
      </c>
      <c r="R66" s="175">
        <v>1</v>
      </c>
      <c r="S66" s="289"/>
      <c r="T66" s="289"/>
      <c r="U66" s="289"/>
      <c r="V66" s="474"/>
    </row>
    <row r="67" spans="16:22">
      <c r="P67" s="770"/>
      <c r="Q67" s="150"/>
      <c r="R67" s="175"/>
      <c r="S67" s="289"/>
      <c r="T67" s="289"/>
      <c r="U67" s="289"/>
      <c r="V67" s="474"/>
    </row>
    <row r="68" spans="16:22">
      <c r="S68" s="474"/>
      <c r="T68" s="474"/>
      <c r="U68" s="474"/>
      <c r="V68" s="474"/>
    </row>
  </sheetData>
  <mergeCells count="90">
    <mergeCell ref="AR3:AS3"/>
    <mergeCell ref="AD37:AE37"/>
    <mergeCell ref="AD33:AE33"/>
    <mergeCell ref="AD34:AE34"/>
    <mergeCell ref="W37:X37"/>
    <mergeCell ref="AD18:AD22"/>
    <mergeCell ref="AE19:AE22"/>
    <mergeCell ref="AD35:AE35"/>
    <mergeCell ref="AD31:AE31"/>
    <mergeCell ref="AD32:AE32"/>
    <mergeCell ref="W5:W6"/>
    <mergeCell ref="W35:X35"/>
    <mergeCell ref="W36:X36"/>
    <mergeCell ref="AD5:AD6"/>
    <mergeCell ref="B31:C31"/>
    <mergeCell ref="A38:K38"/>
    <mergeCell ref="B33:C33"/>
    <mergeCell ref="I34:J34"/>
    <mergeCell ref="B35:C35"/>
    <mergeCell ref="I35:J35"/>
    <mergeCell ref="A30:A37"/>
    <mergeCell ref="B30:C30"/>
    <mergeCell ref="B37:C37"/>
    <mergeCell ref="I37:J37"/>
    <mergeCell ref="A23:A27"/>
    <mergeCell ref="I23:I27"/>
    <mergeCell ref="B23:B27"/>
    <mergeCell ref="B18:B22"/>
    <mergeCell ref="I18:I22"/>
    <mergeCell ref="C19:C22"/>
    <mergeCell ref="AD13:AD17"/>
    <mergeCell ref="A5:A6"/>
    <mergeCell ref="A13:A17"/>
    <mergeCell ref="A7:A12"/>
    <mergeCell ref="B5:B6"/>
    <mergeCell ref="B13:B17"/>
    <mergeCell ref="B7:B12"/>
    <mergeCell ref="W7:W11"/>
    <mergeCell ref="W12:W17"/>
    <mergeCell ref="I6:I17"/>
    <mergeCell ref="AD7:AD12"/>
    <mergeCell ref="P6:P13"/>
    <mergeCell ref="P14:P19"/>
    <mergeCell ref="A18:A22"/>
    <mergeCell ref="P20:P26"/>
    <mergeCell ref="W33:X33"/>
    <mergeCell ref="W34:X34"/>
    <mergeCell ref="W23:W27"/>
    <mergeCell ref="W18:W22"/>
    <mergeCell ref="X19:X22"/>
    <mergeCell ref="A1:AJ1"/>
    <mergeCell ref="W2:Y2"/>
    <mergeCell ref="AD2:AF2"/>
    <mergeCell ref="P3:Q3"/>
    <mergeCell ref="R3:V3"/>
    <mergeCell ref="W3:X3"/>
    <mergeCell ref="Y3:AC3"/>
    <mergeCell ref="AD3:AE3"/>
    <mergeCell ref="AF3:AJ3"/>
    <mergeCell ref="B3:C3"/>
    <mergeCell ref="D3:H3"/>
    <mergeCell ref="I3:J3"/>
    <mergeCell ref="K3:O3"/>
    <mergeCell ref="AD23:AD27"/>
    <mergeCell ref="AD30:AE30"/>
    <mergeCell ref="B36:C36"/>
    <mergeCell ref="I36:J36"/>
    <mergeCell ref="P36:Q36"/>
    <mergeCell ref="B32:C32"/>
    <mergeCell ref="I32:J32"/>
    <mergeCell ref="B34:C34"/>
    <mergeCell ref="W30:X30"/>
    <mergeCell ref="P30:Q30"/>
    <mergeCell ref="W31:X31"/>
    <mergeCell ref="I31:J31"/>
    <mergeCell ref="P31:Q31"/>
    <mergeCell ref="I30:J30"/>
    <mergeCell ref="P35:Q35"/>
    <mergeCell ref="W32:X32"/>
    <mergeCell ref="P48:P57"/>
    <mergeCell ref="P58:P62"/>
    <mergeCell ref="P63:P67"/>
    <mergeCell ref="A39:X39"/>
    <mergeCell ref="AD36:AE36"/>
    <mergeCell ref="P37:Q37"/>
    <mergeCell ref="P32:Q32"/>
    <mergeCell ref="I33:J33"/>
    <mergeCell ref="P33:Q33"/>
    <mergeCell ref="P46:P47"/>
    <mergeCell ref="P34:Q34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J67"/>
  <sheetViews>
    <sheetView zoomScale="80" zoomScaleNormal="80" workbookViewId="0">
      <selection sqref="A1:AJ1"/>
    </sheetView>
  </sheetViews>
  <sheetFormatPr defaultColWidth="8.875" defaultRowHeight="16.5"/>
  <cols>
    <col min="1" max="1" width="8.875" style="5"/>
    <col min="2" max="2" width="9.5" style="5" customWidth="1"/>
    <col min="3" max="3" width="10.125" style="5" customWidth="1"/>
    <col min="4" max="4" width="8.375" style="5" customWidth="1"/>
    <col min="5" max="7" width="5.625" style="5" hidden="1" customWidth="1"/>
    <col min="8" max="8" width="5.625" style="5" customWidth="1"/>
    <col min="9" max="9" width="9.625" style="5" customWidth="1"/>
    <col min="10" max="10" width="10.875" style="5" customWidth="1"/>
    <col min="11" max="11" width="8.375" style="5" customWidth="1"/>
    <col min="12" max="15" width="5.625" style="5" customWidth="1"/>
    <col min="16" max="16" width="9.625" style="5" customWidth="1"/>
    <col min="17" max="17" width="10.125" style="5" customWidth="1"/>
    <col min="18" max="18" width="8.375" style="5" customWidth="1"/>
    <col min="19" max="22" width="5.625" style="5" customWidth="1"/>
    <col min="23" max="23" width="8.875" style="5"/>
    <col min="24" max="24" width="10" style="5" customWidth="1"/>
    <col min="25" max="25" width="8.375" style="5" customWidth="1"/>
    <col min="26" max="29" width="5.625" style="5" customWidth="1"/>
    <col min="30" max="30" width="8.875" style="5"/>
    <col min="31" max="31" width="10.625" style="5" customWidth="1"/>
    <col min="32" max="32" width="8.375" style="5" customWidth="1"/>
    <col min="33" max="36" width="5.625" style="5" customWidth="1"/>
    <col min="37" max="16384" width="8.875" style="5"/>
  </cols>
  <sheetData>
    <row r="1" spans="1:62" ht="21" customHeight="1">
      <c r="A1" s="780" t="s">
        <v>458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  <c r="O1" s="780"/>
      <c r="P1" s="780"/>
      <c r="Q1" s="780"/>
      <c r="R1" s="780"/>
      <c r="S1" s="780"/>
      <c r="T1" s="780"/>
      <c r="U1" s="780"/>
      <c r="V1" s="780"/>
      <c r="W1" s="780"/>
      <c r="X1" s="780"/>
      <c r="Y1" s="780"/>
      <c r="Z1" s="780"/>
      <c r="AA1" s="780"/>
      <c r="AB1" s="780"/>
      <c r="AC1" s="780"/>
      <c r="AD1" s="780"/>
      <c r="AE1" s="780"/>
      <c r="AF1" s="780"/>
      <c r="AG1" s="780"/>
      <c r="AH1" s="780"/>
      <c r="AI1" s="780"/>
      <c r="AJ1" s="780"/>
      <c r="AK1" s="245"/>
      <c r="AL1" s="245"/>
      <c r="AM1" s="245"/>
      <c r="AN1" s="245"/>
      <c r="AR1" s="474"/>
      <c r="AS1" s="474"/>
      <c r="AT1" s="474"/>
      <c r="AU1" s="474"/>
      <c r="AV1" s="474"/>
      <c r="AW1" s="474"/>
      <c r="AX1" s="474"/>
      <c r="AY1" s="474"/>
      <c r="AZ1" s="474"/>
      <c r="BA1" s="474"/>
      <c r="BB1" s="474"/>
      <c r="BC1" s="474"/>
      <c r="BD1" s="474"/>
      <c r="BE1" s="474"/>
      <c r="BF1" s="474"/>
      <c r="BG1" s="474"/>
      <c r="BH1" s="474"/>
      <c r="BI1" s="474"/>
      <c r="BJ1" s="474"/>
    </row>
    <row r="2" spans="1:62" ht="21" customHeight="1" thickBot="1">
      <c r="A2" s="246" t="s">
        <v>241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81" t="s">
        <v>6</v>
      </c>
      <c r="X2" s="782"/>
      <c r="Y2" s="782"/>
      <c r="Z2" s="12"/>
      <c r="AA2" s="12"/>
      <c r="AB2" s="12"/>
      <c r="AC2" s="12"/>
      <c r="AD2" s="781" t="s">
        <v>8</v>
      </c>
      <c r="AE2" s="781"/>
      <c r="AF2" s="781"/>
      <c r="AG2" s="12"/>
      <c r="AH2" s="12"/>
      <c r="AI2" s="12"/>
      <c r="AJ2" s="12"/>
      <c r="AK2" s="247"/>
      <c r="AL2" s="248"/>
    </row>
    <row r="3" spans="1:62" s="338" customFormat="1" ht="18" customHeight="1" thickBot="1">
      <c r="A3" s="337" t="s">
        <v>116</v>
      </c>
      <c r="B3" s="791"/>
      <c r="C3" s="792"/>
      <c r="D3" s="793"/>
      <c r="E3" s="794"/>
      <c r="F3" s="794"/>
      <c r="G3" s="794"/>
      <c r="H3" s="795"/>
      <c r="I3" s="783">
        <v>46119</v>
      </c>
      <c r="J3" s="784"/>
      <c r="K3" s="793" t="s">
        <v>96</v>
      </c>
      <c r="L3" s="794"/>
      <c r="M3" s="794"/>
      <c r="N3" s="794"/>
      <c r="O3" s="794"/>
      <c r="P3" s="868" t="s">
        <v>226</v>
      </c>
      <c r="Q3" s="869"/>
      <c r="R3" s="785" t="s">
        <v>117</v>
      </c>
      <c r="S3" s="786"/>
      <c r="T3" s="786"/>
      <c r="U3" s="786"/>
      <c r="V3" s="787"/>
      <c r="W3" s="868">
        <v>46121</v>
      </c>
      <c r="X3" s="784"/>
      <c r="Y3" s="793" t="s">
        <v>97</v>
      </c>
      <c r="Z3" s="794"/>
      <c r="AA3" s="794"/>
      <c r="AB3" s="794"/>
      <c r="AC3" s="794"/>
      <c r="AD3" s="868">
        <v>46122</v>
      </c>
      <c r="AE3" s="784"/>
      <c r="AF3" s="870" t="s">
        <v>30</v>
      </c>
      <c r="AG3" s="871"/>
      <c r="AH3" s="871"/>
      <c r="AI3" s="871"/>
      <c r="AJ3" s="872"/>
      <c r="AK3" s="128"/>
      <c r="AL3" s="128"/>
      <c r="AM3" s="128"/>
      <c r="AN3" s="128"/>
      <c r="AO3" s="484"/>
      <c r="AP3" s="484"/>
      <c r="AQ3" s="484"/>
      <c r="AR3" s="830"/>
      <c r="AS3" s="830"/>
      <c r="AT3" s="227"/>
      <c r="AU3" s="105"/>
      <c r="AV3" s="484"/>
      <c r="AW3" s="128"/>
      <c r="AX3" s="377"/>
      <c r="AY3" s="484"/>
      <c r="AZ3" s="484"/>
      <c r="BA3" s="484"/>
      <c r="BB3" s="484"/>
      <c r="BC3" s="484"/>
      <c r="BD3" s="484"/>
    </row>
    <row r="4" spans="1:62" s="6" customFormat="1" ht="18" customHeight="1">
      <c r="A4" s="366" t="s">
        <v>23</v>
      </c>
      <c r="B4" s="365" t="s">
        <v>37</v>
      </c>
      <c r="C4" s="8" t="s">
        <v>38</v>
      </c>
      <c r="D4" s="249" t="s">
        <v>242</v>
      </c>
      <c r="E4" s="8" t="s">
        <v>98</v>
      </c>
      <c r="F4" s="8" t="s">
        <v>99</v>
      </c>
      <c r="G4" s="8" t="s">
        <v>100</v>
      </c>
      <c r="H4" s="242" t="s">
        <v>57</v>
      </c>
      <c r="I4" s="9" t="s">
        <v>243</v>
      </c>
      <c r="J4" s="53" t="s">
        <v>32</v>
      </c>
      <c r="K4" s="8" t="s">
        <v>244</v>
      </c>
      <c r="L4" s="8" t="s">
        <v>98</v>
      </c>
      <c r="M4" s="8" t="s">
        <v>99</v>
      </c>
      <c r="N4" s="8" t="s">
        <v>100</v>
      </c>
      <c r="O4" s="242" t="s">
        <v>57</v>
      </c>
      <c r="P4" s="9" t="s">
        <v>243</v>
      </c>
      <c r="Q4" s="53" t="s">
        <v>32</v>
      </c>
      <c r="R4" s="8" t="s">
        <v>244</v>
      </c>
      <c r="S4" s="8" t="s">
        <v>98</v>
      </c>
      <c r="T4" s="8" t="s">
        <v>99</v>
      </c>
      <c r="U4" s="8" t="s">
        <v>100</v>
      </c>
      <c r="V4" s="461" t="s">
        <v>57</v>
      </c>
      <c r="W4" s="52" t="s">
        <v>243</v>
      </c>
      <c r="X4" s="53" t="s">
        <v>32</v>
      </c>
      <c r="Y4" s="53" t="s">
        <v>244</v>
      </c>
      <c r="Z4" s="53" t="s">
        <v>98</v>
      </c>
      <c r="AA4" s="53" t="s">
        <v>99</v>
      </c>
      <c r="AB4" s="53" t="s">
        <v>100</v>
      </c>
      <c r="AC4" s="462" t="s">
        <v>57</v>
      </c>
      <c r="AD4" s="9" t="s">
        <v>243</v>
      </c>
      <c r="AE4" s="53" t="s">
        <v>32</v>
      </c>
      <c r="AF4" s="8" t="s">
        <v>244</v>
      </c>
      <c r="AG4" s="8" t="s">
        <v>98</v>
      </c>
      <c r="AH4" s="8" t="s">
        <v>99</v>
      </c>
      <c r="AI4" s="8" t="s">
        <v>100</v>
      </c>
      <c r="AJ4" s="242" t="s">
        <v>57</v>
      </c>
      <c r="AM4" s="831" t="s">
        <v>47</v>
      </c>
      <c r="AN4" s="83" t="s">
        <v>9</v>
      </c>
      <c r="AO4" s="569">
        <v>80</v>
      </c>
      <c r="AP4" s="182">
        <f>AO4/20</f>
        <v>4</v>
      </c>
      <c r="AQ4" s="182"/>
      <c r="AR4" s="182"/>
      <c r="AS4" s="439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</row>
    <row r="5" spans="1:62" ht="18" customHeight="1">
      <c r="A5" s="842" t="s">
        <v>3</v>
      </c>
      <c r="B5" s="845"/>
      <c r="C5" s="478"/>
      <c r="D5" s="478"/>
      <c r="E5" s="182"/>
      <c r="F5" s="182"/>
      <c r="G5" s="182"/>
      <c r="H5" s="412"/>
      <c r="I5" s="831" t="s">
        <v>47</v>
      </c>
      <c r="J5" s="83" t="s">
        <v>9</v>
      </c>
      <c r="K5" s="695">
        <v>100</v>
      </c>
      <c r="L5" s="182">
        <f>K5/20</f>
        <v>5</v>
      </c>
      <c r="M5" s="182"/>
      <c r="N5" s="182"/>
      <c r="O5" s="267"/>
      <c r="P5" s="831" t="s">
        <v>173</v>
      </c>
      <c r="Q5" s="695" t="s">
        <v>173</v>
      </c>
      <c r="R5" s="695">
        <v>150</v>
      </c>
      <c r="S5" s="182">
        <f>R5/30</f>
        <v>5</v>
      </c>
      <c r="T5" s="182"/>
      <c r="U5" s="182"/>
      <c r="V5" s="267"/>
      <c r="W5" s="831" t="s">
        <v>47</v>
      </c>
      <c r="X5" s="83" t="s">
        <v>9</v>
      </c>
      <c r="Y5" s="695">
        <v>90</v>
      </c>
      <c r="Z5" s="182">
        <f>Y5/20</f>
        <v>4.5</v>
      </c>
      <c r="AA5" s="182"/>
      <c r="AB5" s="182"/>
      <c r="AC5" s="307"/>
      <c r="AD5" s="831" t="s">
        <v>45</v>
      </c>
      <c r="AE5" s="695" t="s">
        <v>31</v>
      </c>
      <c r="AF5" s="695">
        <v>120</v>
      </c>
      <c r="AG5" s="182">
        <f>AF5/20</f>
        <v>6</v>
      </c>
      <c r="AH5" s="182"/>
      <c r="AI5" s="182"/>
      <c r="AJ5" s="413"/>
      <c r="AM5" s="832"/>
      <c r="AN5" s="138" t="s">
        <v>29</v>
      </c>
      <c r="AO5" s="174">
        <v>20</v>
      </c>
      <c r="AP5" s="182">
        <f>AO5/20</f>
        <v>1</v>
      </c>
      <c r="AQ5" s="182"/>
      <c r="AR5" s="182"/>
      <c r="AS5" s="439"/>
      <c r="AT5" s="474"/>
      <c r="AU5" s="474"/>
    </row>
    <row r="6" spans="1:62" ht="18" customHeight="1">
      <c r="A6" s="843"/>
      <c r="B6" s="846"/>
      <c r="C6" s="478"/>
      <c r="D6" s="478"/>
      <c r="E6" s="182"/>
      <c r="F6" s="182"/>
      <c r="G6" s="182"/>
      <c r="H6" s="412"/>
      <c r="I6" s="832"/>
      <c r="J6" s="138" t="s">
        <v>29</v>
      </c>
      <c r="K6" s="174">
        <v>20</v>
      </c>
      <c r="L6" s="182">
        <f>K6/20</f>
        <v>1</v>
      </c>
      <c r="M6" s="182"/>
      <c r="N6" s="182"/>
      <c r="O6" s="267"/>
      <c r="P6" s="832"/>
      <c r="Q6" s="695"/>
      <c r="R6" s="695"/>
      <c r="S6" s="272"/>
      <c r="T6" s="272"/>
      <c r="U6" s="272"/>
      <c r="V6" s="267"/>
      <c r="W6" s="832"/>
      <c r="X6" s="138" t="s">
        <v>29</v>
      </c>
      <c r="Y6" s="174">
        <v>20</v>
      </c>
      <c r="Z6" s="182">
        <f>Y6/20</f>
        <v>1</v>
      </c>
      <c r="AA6" s="182"/>
      <c r="AB6" s="182"/>
      <c r="AC6" s="307"/>
      <c r="AD6" s="832"/>
      <c r="AE6" s="695"/>
      <c r="AF6" s="695"/>
      <c r="AG6" s="182"/>
      <c r="AH6" s="182"/>
      <c r="AI6" s="182"/>
      <c r="AJ6" s="413"/>
      <c r="AM6" s="767" t="s">
        <v>128</v>
      </c>
      <c r="AN6" s="384" t="s">
        <v>154</v>
      </c>
      <c r="AO6" s="389">
        <v>75</v>
      </c>
      <c r="AP6" s="265"/>
      <c r="AQ6" s="283">
        <f>AO6*0.8/35</f>
        <v>1.7142857142857142</v>
      </c>
      <c r="AR6" s="272"/>
      <c r="AS6" s="439"/>
      <c r="AT6" s="474"/>
      <c r="AU6" s="474"/>
    </row>
    <row r="7" spans="1:62" ht="18" customHeight="1">
      <c r="A7" s="842" t="s">
        <v>24</v>
      </c>
      <c r="B7" s="767"/>
      <c r="C7" s="384"/>
      <c r="D7" s="478"/>
      <c r="E7" s="384"/>
      <c r="F7" s="327"/>
      <c r="G7" s="265"/>
      <c r="H7" s="412"/>
      <c r="I7" s="767" t="s">
        <v>124</v>
      </c>
      <c r="J7" s="695" t="s">
        <v>138</v>
      </c>
      <c r="K7" s="695">
        <v>90</v>
      </c>
      <c r="L7" s="265"/>
      <c r="M7" s="327">
        <f>K7*0.65/35</f>
        <v>1.6714285714285715</v>
      </c>
      <c r="N7" s="265"/>
      <c r="O7" s="267"/>
      <c r="P7" s="767" t="s">
        <v>174</v>
      </c>
      <c r="Q7" s="388" t="s">
        <v>102</v>
      </c>
      <c r="R7" s="388">
        <v>10</v>
      </c>
      <c r="S7" s="265"/>
      <c r="T7" s="327"/>
      <c r="U7" s="265">
        <f>R7/100</f>
        <v>0.1</v>
      </c>
      <c r="V7" s="267"/>
      <c r="W7" s="770" t="s">
        <v>314</v>
      </c>
      <c r="X7" s="695" t="s">
        <v>152</v>
      </c>
      <c r="Y7" s="695">
        <v>85</v>
      </c>
      <c r="Z7" s="272"/>
      <c r="AA7" s="283">
        <f>Y7*0.8/35</f>
        <v>1.9428571428571428</v>
      </c>
      <c r="AB7" s="272"/>
      <c r="AC7" s="307"/>
      <c r="AD7" s="767" t="s">
        <v>128</v>
      </c>
      <c r="AE7" s="695" t="s">
        <v>154</v>
      </c>
      <c r="AF7" s="389">
        <v>75</v>
      </c>
      <c r="AG7" s="265"/>
      <c r="AH7" s="283">
        <f>AF7*0.8/35</f>
        <v>1.7142857142857142</v>
      </c>
      <c r="AI7" s="272"/>
      <c r="AJ7" s="413"/>
      <c r="AL7" s="474"/>
      <c r="AM7" s="768"/>
      <c r="AN7" s="384" t="s">
        <v>155</v>
      </c>
      <c r="AO7" s="389">
        <v>2</v>
      </c>
      <c r="AP7" s="265"/>
      <c r="AQ7" s="327"/>
      <c r="AR7" s="272">
        <f>AO7/100</f>
        <v>0.02</v>
      </c>
      <c r="AS7" s="439"/>
      <c r="AT7" s="474"/>
      <c r="AU7" s="474"/>
    </row>
    <row r="8" spans="1:62" ht="18" customHeight="1">
      <c r="A8" s="842"/>
      <c r="B8" s="768"/>
      <c r="C8" s="384"/>
      <c r="D8" s="478"/>
      <c r="E8" s="384"/>
      <c r="F8" s="265"/>
      <c r="G8" s="265"/>
      <c r="H8" s="412"/>
      <c r="I8" s="768"/>
      <c r="J8" s="695" t="s">
        <v>122</v>
      </c>
      <c r="K8" s="6" t="s">
        <v>163</v>
      </c>
      <c r="L8" s="265"/>
      <c r="M8" s="265"/>
      <c r="N8" s="265"/>
      <c r="O8" s="267"/>
      <c r="P8" s="768"/>
      <c r="Q8" s="174" t="s">
        <v>175</v>
      </c>
      <c r="R8" s="174">
        <v>75</v>
      </c>
      <c r="S8" s="265"/>
      <c r="T8" s="327">
        <f>R8*0.9/35</f>
        <v>1.9285714285714286</v>
      </c>
      <c r="U8" s="265"/>
      <c r="V8" s="267"/>
      <c r="W8" s="770"/>
      <c r="X8" s="175" t="s">
        <v>140</v>
      </c>
      <c r="Y8" s="175">
        <v>40</v>
      </c>
      <c r="Z8" s="267">
        <f>Y8/90</f>
        <v>0.44444444444444442</v>
      </c>
      <c r="AA8" s="175"/>
      <c r="AB8" s="175"/>
      <c r="AC8" s="307"/>
      <c r="AD8" s="768"/>
      <c r="AE8" s="695" t="s">
        <v>155</v>
      </c>
      <c r="AF8" s="389">
        <v>2</v>
      </c>
      <c r="AG8" s="265"/>
      <c r="AH8" s="327"/>
      <c r="AI8" s="272">
        <f>AF8/100</f>
        <v>0.02</v>
      </c>
      <c r="AJ8" s="413"/>
      <c r="AL8" s="474"/>
      <c r="AM8" s="768"/>
      <c r="AN8" s="384" t="s">
        <v>102</v>
      </c>
      <c r="AO8" s="389">
        <v>10</v>
      </c>
      <c r="AP8" s="265"/>
      <c r="AQ8" s="265"/>
      <c r="AR8" s="272">
        <f>AO8/100</f>
        <v>0.1</v>
      </c>
      <c r="AS8" s="439"/>
      <c r="AT8" s="474"/>
      <c r="AU8" s="474"/>
    </row>
    <row r="9" spans="1:62" ht="18" customHeight="1">
      <c r="A9" s="842"/>
      <c r="B9" s="768"/>
      <c r="C9" s="384"/>
      <c r="D9" s="478"/>
      <c r="E9" s="384"/>
      <c r="F9" s="327"/>
      <c r="G9" s="265"/>
      <c r="H9" s="412"/>
      <c r="I9" s="768"/>
      <c r="J9" s="695" t="s">
        <v>123</v>
      </c>
      <c r="K9" s="139" t="s">
        <v>163</v>
      </c>
      <c r="L9" s="265"/>
      <c r="M9" s="327"/>
      <c r="N9" s="265"/>
      <c r="O9" s="267"/>
      <c r="P9" s="768"/>
      <c r="Q9" s="149" t="s">
        <v>178</v>
      </c>
      <c r="R9" s="149">
        <v>30</v>
      </c>
      <c r="S9" s="265"/>
      <c r="T9" s="327"/>
      <c r="U9" s="265">
        <f>R9/100</f>
        <v>0.3</v>
      </c>
      <c r="V9" s="267"/>
      <c r="W9" s="770"/>
      <c r="X9" s="713" t="s">
        <v>91</v>
      </c>
      <c r="Y9" s="175">
        <v>15</v>
      </c>
      <c r="Z9" s="175"/>
      <c r="AA9" s="175"/>
      <c r="AB9" s="692">
        <f>Y9/100</f>
        <v>0.15</v>
      </c>
      <c r="AC9" s="307"/>
      <c r="AD9" s="768"/>
      <c r="AE9" s="695" t="s">
        <v>102</v>
      </c>
      <c r="AF9" s="389">
        <v>10</v>
      </c>
      <c r="AG9" s="265"/>
      <c r="AH9" s="265"/>
      <c r="AI9" s="272">
        <f>AF9/100</f>
        <v>0.1</v>
      </c>
      <c r="AJ9" s="413"/>
      <c r="AL9" s="210"/>
      <c r="AM9" s="768"/>
      <c r="AN9" s="384" t="s">
        <v>165</v>
      </c>
      <c r="AO9" s="389">
        <v>20</v>
      </c>
      <c r="AP9" s="265"/>
      <c r="AQ9" s="265"/>
      <c r="AR9" s="272">
        <f>AO9/100</f>
        <v>0.2</v>
      </c>
      <c r="AS9" s="439"/>
      <c r="AT9" s="474"/>
      <c r="AU9" s="474"/>
    </row>
    <row r="10" spans="1:62" ht="18" customHeight="1">
      <c r="A10" s="842"/>
      <c r="B10" s="768"/>
      <c r="C10" s="384"/>
      <c r="D10" s="478"/>
      <c r="E10" s="384"/>
      <c r="F10" s="265"/>
      <c r="G10" s="265"/>
      <c r="H10" s="412"/>
      <c r="I10" s="768"/>
      <c r="J10" s="642" t="s">
        <v>168</v>
      </c>
      <c r="K10" s="690">
        <v>16</v>
      </c>
      <c r="L10" s="327">
        <f>K10/35</f>
        <v>0.45714285714285713</v>
      </c>
      <c r="M10" s="265"/>
      <c r="N10" s="265"/>
      <c r="O10" s="267"/>
      <c r="P10" s="768"/>
      <c r="Q10" s="149" t="s">
        <v>91</v>
      </c>
      <c r="R10" s="149">
        <v>10</v>
      </c>
      <c r="S10" s="265"/>
      <c r="T10" s="265"/>
      <c r="U10" s="265">
        <f>R10/100</f>
        <v>0.1</v>
      </c>
      <c r="V10" s="267"/>
      <c r="W10" s="770"/>
      <c r="X10" s="179"/>
      <c r="Y10" s="695"/>
      <c r="Z10" s="272"/>
      <c r="AA10" s="272"/>
      <c r="AB10" s="272"/>
      <c r="AC10" s="307"/>
      <c r="AD10" s="768"/>
      <c r="AE10" s="695" t="s">
        <v>165</v>
      </c>
      <c r="AF10" s="389">
        <v>20</v>
      </c>
      <c r="AG10" s="265"/>
      <c r="AH10" s="265"/>
      <c r="AI10" s="272">
        <f>AF10/100</f>
        <v>0.2</v>
      </c>
      <c r="AJ10" s="413"/>
      <c r="AL10" s="210"/>
      <c r="AM10" s="769"/>
      <c r="AN10" s="161"/>
      <c r="AO10" s="161"/>
      <c r="AP10" s="161"/>
      <c r="AQ10" s="161"/>
      <c r="AR10" s="195"/>
      <c r="AS10" s="439"/>
      <c r="AT10" s="474"/>
      <c r="AU10" s="474"/>
    </row>
    <row r="11" spans="1:62" ht="18" customHeight="1">
      <c r="A11" s="842"/>
      <c r="B11" s="769"/>
      <c r="C11" s="384"/>
      <c r="D11" s="478"/>
      <c r="E11" s="384"/>
      <c r="F11" s="265"/>
      <c r="G11" s="265"/>
      <c r="H11" s="412"/>
      <c r="I11" s="769"/>
      <c r="J11" s="695"/>
      <c r="K11" s="695"/>
      <c r="L11" s="265"/>
      <c r="M11" s="265"/>
      <c r="N11" s="265"/>
      <c r="O11" s="267"/>
      <c r="P11" s="768"/>
      <c r="Q11" s="149" t="s">
        <v>176</v>
      </c>
      <c r="R11" s="149" t="s">
        <v>111</v>
      </c>
      <c r="S11" s="265"/>
      <c r="T11" s="327"/>
      <c r="U11" s="265"/>
      <c r="V11" s="267"/>
      <c r="W11" s="770"/>
      <c r="X11" s="179"/>
      <c r="Y11" s="695"/>
      <c r="Z11" s="272"/>
      <c r="AA11" s="272"/>
      <c r="AB11" s="272"/>
      <c r="AC11" s="307"/>
      <c r="AD11" s="769"/>
      <c r="AE11" s="388"/>
      <c r="AF11" s="388"/>
      <c r="AG11" s="388"/>
      <c r="AH11" s="388"/>
      <c r="AI11" s="441"/>
      <c r="AJ11" s="413"/>
      <c r="AL11" s="210"/>
      <c r="AM11" s="833" t="s">
        <v>129</v>
      </c>
      <c r="AN11" s="392" t="s">
        <v>158</v>
      </c>
      <c r="AO11" s="152">
        <v>40</v>
      </c>
      <c r="AP11" s="301"/>
      <c r="AQ11" s="301"/>
      <c r="AR11" s="259">
        <f>AO11/100</f>
        <v>0.4</v>
      </c>
      <c r="AS11" s="439"/>
      <c r="AT11" s="474"/>
      <c r="AU11" s="474"/>
    </row>
    <row r="12" spans="1:62" ht="18" customHeight="1">
      <c r="A12" s="844" t="s">
        <v>75</v>
      </c>
      <c r="B12" s="767"/>
      <c r="C12" s="384"/>
      <c r="D12" s="478"/>
      <c r="E12" s="384"/>
      <c r="F12" s="258"/>
      <c r="G12" s="259"/>
      <c r="H12" s="412"/>
      <c r="I12" s="847" t="s">
        <v>264</v>
      </c>
      <c r="J12" s="506" t="s">
        <v>265</v>
      </c>
      <c r="K12" s="505">
        <v>45</v>
      </c>
      <c r="L12" s="515"/>
      <c r="M12" s="507"/>
      <c r="N12" s="508">
        <f>K12/100</f>
        <v>0.45</v>
      </c>
      <c r="O12" s="509"/>
      <c r="P12" s="768"/>
      <c r="Q12" s="149" t="s">
        <v>150</v>
      </c>
      <c r="R12" s="175" t="s">
        <v>111</v>
      </c>
      <c r="S12" s="265"/>
      <c r="T12" s="327"/>
      <c r="U12" s="265"/>
      <c r="V12" s="267"/>
      <c r="W12" s="767" t="s">
        <v>340</v>
      </c>
      <c r="X12" s="152" t="s">
        <v>338</v>
      </c>
      <c r="Y12" s="152">
        <v>65</v>
      </c>
      <c r="Z12" s="301"/>
      <c r="AA12" s="301"/>
      <c r="AB12" s="259">
        <f>Y12/100</f>
        <v>0.65</v>
      </c>
      <c r="AC12" s="413"/>
      <c r="AD12" s="767" t="s">
        <v>129</v>
      </c>
      <c r="AE12" s="152" t="s">
        <v>158</v>
      </c>
      <c r="AF12" s="152">
        <v>40</v>
      </c>
      <c r="AG12" s="301"/>
      <c r="AH12" s="301"/>
      <c r="AI12" s="259">
        <f>AF12/100</f>
        <v>0.4</v>
      </c>
      <c r="AJ12" s="413"/>
      <c r="AL12" s="210"/>
      <c r="AM12" s="834"/>
      <c r="AN12" s="392" t="s">
        <v>91</v>
      </c>
      <c r="AO12" s="152">
        <v>8</v>
      </c>
      <c r="AP12" s="301"/>
      <c r="AQ12" s="259"/>
      <c r="AR12" s="259">
        <f>AO12/100</f>
        <v>0.08</v>
      </c>
      <c r="AS12" s="439"/>
      <c r="AT12" s="474"/>
      <c r="AU12" s="474"/>
    </row>
    <row r="13" spans="1:62" ht="18" customHeight="1">
      <c r="A13" s="842"/>
      <c r="B13" s="768"/>
      <c r="C13" s="384"/>
      <c r="D13" s="478"/>
      <c r="E13" s="384"/>
      <c r="F13" s="259"/>
      <c r="G13" s="259"/>
      <c r="H13" s="412"/>
      <c r="I13" s="848"/>
      <c r="J13" s="516" t="s">
        <v>121</v>
      </c>
      <c r="K13" s="505">
        <v>40</v>
      </c>
      <c r="L13" s="517"/>
      <c r="M13" s="507">
        <f>K13/55</f>
        <v>0.72727272727272729</v>
      </c>
      <c r="N13" s="508"/>
      <c r="O13" s="509"/>
      <c r="P13" s="769"/>
      <c r="Q13" s="388" t="s">
        <v>177</v>
      </c>
      <c r="R13" s="388">
        <v>25</v>
      </c>
      <c r="S13" s="265"/>
      <c r="T13" s="265"/>
      <c r="U13" s="265">
        <f>R13/100</f>
        <v>0.25</v>
      </c>
      <c r="V13" s="267"/>
      <c r="W13" s="768"/>
      <c r="X13" s="152" t="s">
        <v>63</v>
      </c>
      <c r="Y13" s="152">
        <v>25</v>
      </c>
      <c r="Z13" s="301"/>
      <c r="AA13" s="259">
        <f>Y13*0.8/35</f>
        <v>0.5714285714285714</v>
      </c>
      <c r="AB13" s="259"/>
      <c r="AC13" s="413"/>
      <c r="AD13" s="768"/>
      <c r="AE13" s="152" t="s">
        <v>91</v>
      </c>
      <c r="AF13" s="152">
        <v>8</v>
      </c>
      <c r="AG13" s="301"/>
      <c r="AH13" s="259"/>
      <c r="AI13" s="259">
        <f>AF13/100</f>
        <v>0.08</v>
      </c>
      <c r="AJ13" s="413"/>
      <c r="AL13" s="210"/>
      <c r="AM13" s="834"/>
      <c r="AN13" s="392" t="s">
        <v>159</v>
      </c>
      <c r="AO13" s="152">
        <v>20</v>
      </c>
      <c r="AP13" s="259"/>
      <c r="AQ13" s="259">
        <f>AO13/40</f>
        <v>0.5</v>
      </c>
      <c r="AR13" s="259"/>
      <c r="AS13" s="439"/>
      <c r="AT13" s="474"/>
      <c r="AU13" s="474"/>
    </row>
    <row r="14" spans="1:62" ht="18" customHeight="1">
      <c r="A14" s="842"/>
      <c r="B14" s="768"/>
      <c r="C14" s="384"/>
      <c r="D14" s="478"/>
      <c r="E14" s="384"/>
      <c r="F14" s="259"/>
      <c r="G14" s="259"/>
      <c r="H14" s="412"/>
      <c r="I14" s="848"/>
      <c r="J14" s="516" t="s">
        <v>150</v>
      </c>
      <c r="K14" s="505">
        <v>1</v>
      </c>
      <c r="L14" s="518"/>
      <c r="M14" s="507"/>
      <c r="N14" s="508"/>
      <c r="O14" s="509"/>
      <c r="P14" s="767" t="s">
        <v>444</v>
      </c>
      <c r="Q14" s="642" t="s">
        <v>445</v>
      </c>
      <c r="R14" s="695">
        <v>40</v>
      </c>
      <c r="S14" s="265"/>
      <c r="T14" s="327">
        <f>R14*0.7/35</f>
        <v>0.8</v>
      </c>
      <c r="U14" s="265"/>
      <c r="V14" s="267"/>
      <c r="W14" s="768"/>
      <c r="X14" s="152" t="s">
        <v>157</v>
      </c>
      <c r="Y14" s="152" t="s">
        <v>111</v>
      </c>
      <c r="Z14" s="259"/>
      <c r="AA14" s="259"/>
      <c r="AB14" s="259"/>
      <c r="AC14" s="413"/>
      <c r="AD14" s="768"/>
      <c r="AE14" s="152" t="s">
        <v>159</v>
      </c>
      <c r="AF14" s="152">
        <v>20</v>
      </c>
      <c r="AG14" s="259"/>
      <c r="AH14" s="259">
        <f>AF14/40</f>
        <v>0.5</v>
      </c>
      <c r="AI14" s="259"/>
      <c r="AJ14" s="413"/>
      <c r="AL14" s="177"/>
      <c r="AM14" s="834"/>
      <c r="AN14" s="392" t="s">
        <v>149</v>
      </c>
      <c r="AO14" s="152" t="s">
        <v>111</v>
      </c>
      <c r="AP14" s="301"/>
      <c r="AQ14" s="259"/>
      <c r="AR14" s="259"/>
      <c r="AS14" s="439"/>
      <c r="AT14" s="474"/>
      <c r="AU14" s="474"/>
    </row>
    <row r="15" spans="1:62" ht="18" customHeight="1">
      <c r="A15" s="842"/>
      <c r="B15" s="768"/>
      <c r="C15" s="384"/>
      <c r="D15" s="478"/>
      <c r="E15" s="384"/>
      <c r="F15" s="259"/>
      <c r="G15" s="259"/>
      <c r="H15" s="412"/>
      <c r="I15" s="848"/>
      <c r="J15" s="510"/>
      <c r="K15" s="511"/>
      <c r="L15" s="512"/>
      <c r="M15" s="507"/>
      <c r="N15" s="508"/>
      <c r="O15" s="509"/>
      <c r="P15" s="768"/>
      <c r="Q15" s="690" t="s">
        <v>217</v>
      </c>
      <c r="R15" s="695">
        <v>30</v>
      </c>
      <c r="S15" s="266">
        <f>R15*0.8/90</f>
        <v>0.26666666666666666</v>
      </c>
      <c r="T15" s="327"/>
      <c r="U15" s="265"/>
      <c r="V15" s="267"/>
      <c r="W15" s="768"/>
      <c r="X15" s="152"/>
      <c r="Y15" s="152"/>
      <c r="Z15" s="301"/>
      <c r="AA15" s="259"/>
      <c r="AB15" s="259"/>
      <c r="AC15" s="413"/>
      <c r="AD15" s="768"/>
      <c r="AE15" s="152" t="s">
        <v>149</v>
      </c>
      <c r="AF15" s="152" t="s">
        <v>111</v>
      </c>
      <c r="AG15" s="301"/>
      <c r="AH15" s="259"/>
      <c r="AI15" s="259"/>
      <c r="AJ15" s="413"/>
      <c r="AL15" s="177"/>
      <c r="AM15" s="835"/>
      <c r="AN15" s="384" t="s">
        <v>139</v>
      </c>
      <c r="AO15" s="569">
        <v>12</v>
      </c>
      <c r="AP15" s="266"/>
      <c r="AQ15" s="327">
        <f>AO15/35</f>
        <v>0.34285714285714286</v>
      </c>
      <c r="AR15" s="265"/>
      <c r="AS15" s="439"/>
      <c r="AT15" s="474"/>
      <c r="AU15" s="474"/>
    </row>
    <row r="16" spans="1:62" ht="18" customHeight="1">
      <c r="A16" s="842"/>
      <c r="B16" s="769"/>
      <c r="C16" s="384"/>
      <c r="D16" s="478"/>
      <c r="E16" s="384"/>
      <c r="F16" s="260"/>
      <c r="G16" s="260"/>
      <c r="H16" s="412"/>
      <c r="I16" s="849"/>
      <c r="J16" s="510"/>
      <c r="K16" s="513"/>
      <c r="L16" s="512"/>
      <c r="M16" s="507"/>
      <c r="N16" s="508"/>
      <c r="O16" s="514"/>
      <c r="P16" s="768"/>
      <c r="Q16" s="690"/>
      <c r="R16" s="695"/>
      <c r="S16" s="265"/>
      <c r="T16" s="265"/>
      <c r="U16" s="265"/>
      <c r="V16" s="267"/>
      <c r="W16" s="769"/>
      <c r="X16" s="695"/>
      <c r="Y16" s="695"/>
      <c r="Z16" s="266"/>
      <c r="AA16" s="327"/>
      <c r="AB16" s="265"/>
      <c r="AC16" s="413"/>
      <c r="AD16" s="769"/>
      <c r="AE16" s="695" t="s">
        <v>139</v>
      </c>
      <c r="AF16" s="695">
        <v>12</v>
      </c>
      <c r="AG16" s="266"/>
      <c r="AH16" s="327">
        <f>AF16/35</f>
        <v>0.34285714285714286</v>
      </c>
      <c r="AI16" s="265"/>
      <c r="AJ16" s="413"/>
      <c r="AL16" s="177"/>
      <c r="AM16" s="767" t="s">
        <v>68</v>
      </c>
      <c r="AN16" s="175" t="s">
        <v>48</v>
      </c>
      <c r="AO16" s="569">
        <v>75</v>
      </c>
      <c r="AP16" s="182"/>
      <c r="AQ16" s="182"/>
      <c r="AR16" s="272">
        <f>AO16/100</f>
        <v>0.75</v>
      </c>
      <c r="AS16" s="439"/>
      <c r="AT16" s="474"/>
      <c r="AU16" s="474"/>
    </row>
    <row r="17" spans="1:47" ht="18" customHeight="1">
      <c r="A17" s="836" t="s">
        <v>50</v>
      </c>
      <c r="B17" s="803"/>
      <c r="C17" s="384"/>
      <c r="D17" s="478"/>
      <c r="E17" s="384"/>
      <c r="F17" s="182"/>
      <c r="G17" s="265"/>
      <c r="H17" s="412"/>
      <c r="I17" s="803" t="s">
        <v>68</v>
      </c>
      <c r="J17" s="175" t="s">
        <v>44</v>
      </c>
      <c r="K17" s="695">
        <v>75</v>
      </c>
      <c r="L17" s="182"/>
      <c r="M17" s="182"/>
      <c r="N17" s="265">
        <f>K17/100</f>
        <v>0.75</v>
      </c>
      <c r="O17" s="267"/>
      <c r="P17" s="769"/>
      <c r="Q17" s="695"/>
      <c r="R17" s="695"/>
      <c r="S17" s="182"/>
      <c r="T17" s="182"/>
      <c r="U17" s="265"/>
      <c r="V17" s="267"/>
      <c r="W17" s="803" t="s">
        <v>68</v>
      </c>
      <c r="X17" s="714" t="s">
        <v>142</v>
      </c>
      <c r="Y17" s="83">
        <v>75</v>
      </c>
      <c r="Z17" s="182"/>
      <c r="AA17" s="182"/>
      <c r="AB17" s="272">
        <f>Y17/100</f>
        <v>0.75</v>
      </c>
      <c r="AC17" s="307"/>
      <c r="AD17" s="767" t="s">
        <v>68</v>
      </c>
      <c r="AE17" s="175" t="s">
        <v>48</v>
      </c>
      <c r="AF17" s="695">
        <v>75</v>
      </c>
      <c r="AG17" s="182"/>
      <c r="AH17" s="182"/>
      <c r="AI17" s="272">
        <f>AF17/100</f>
        <v>0.75</v>
      </c>
      <c r="AJ17" s="413"/>
      <c r="AL17" s="177"/>
      <c r="AM17" s="768"/>
      <c r="AN17" s="806" t="s">
        <v>39</v>
      </c>
      <c r="AO17" s="175"/>
      <c r="AP17" s="265"/>
      <c r="AQ17" s="265"/>
      <c r="AR17" s="265"/>
      <c r="AS17" s="439"/>
      <c r="AT17" s="474"/>
      <c r="AU17" s="474"/>
    </row>
    <row r="18" spans="1:47" ht="18" customHeight="1">
      <c r="A18" s="837"/>
      <c r="B18" s="804"/>
      <c r="C18" s="839"/>
      <c r="D18" s="478"/>
      <c r="E18" s="384"/>
      <c r="F18" s="265"/>
      <c r="G18" s="265"/>
      <c r="H18" s="412"/>
      <c r="I18" s="804"/>
      <c r="J18" s="806" t="s">
        <v>39</v>
      </c>
      <c r="K18" s="175"/>
      <c r="L18" s="265"/>
      <c r="M18" s="265"/>
      <c r="N18" s="265"/>
      <c r="O18" s="267"/>
      <c r="P18" s="863" t="s">
        <v>90</v>
      </c>
      <c r="Q18" s="175" t="s">
        <v>313</v>
      </c>
      <c r="R18" s="178">
        <v>75</v>
      </c>
      <c r="S18" s="302"/>
      <c r="T18" s="255"/>
      <c r="U18" s="255">
        <f>R18/100</f>
        <v>0.75</v>
      </c>
      <c r="V18" s="267"/>
      <c r="W18" s="804"/>
      <c r="X18" s="873" t="s">
        <v>49</v>
      </c>
      <c r="Y18" s="83"/>
      <c r="Z18" s="265"/>
      <c r="AA18" s="265"/>
      <c r="AB18" s="265"/>
      <c r="AC18" s="307"/>
      <c r="AD18" s="768"/>
      <c r="AE18" s="806" t="s">
        <v>39</v>
      </c>
      <c r="AF18" s="175"/>
      <c r="AG18" s="265"/>
      <c r="AH18" s="265"/>
      <c r="AI18" s="265"/>
      <c r="AJ18" s="413"/>
      <c r="AL18" s="177"/>
      <c r="AM18" s="768"/>
      <c r="AN18" s="807"/>
      <c r="AO18" s="175"/>
      <c r="AP18" s="265"/>
      <c r="AQ18" s="265"/>
      <c r="AR18" s="265"/>
      <c r="AS18" s="439"/>
      <c r="AT18" s="474"/>
      <c r="AU18" s="474"/>
    </row>
    <row r="19" spans="1:47" ht="18" customHeight="1">
      <c r="A19" s="837"/>
      <c r="B19" s="804"/>
      <c r="C19" s="840"/>
      <c r="D19" s="478"/>
      <c r="E19" s="384"/>
      <c r="F19" s="265"/>
      <c r="G19" s="265"/>
      <c r="H19" s="412"/>
      <c r="I19" s="804"/>
      <c r="J19" s="807"/>
      <c r="K19" s="175"/>
      <c r="L19" s="265"/>
      <c r="M19" s="265"/>
      <c r="N19" s="265"/>
      <c r="O19" s="267"/>
      <c r="P19" s="864"/>
      <c r="Q19" s="806" t="s">
        <v>39</v>
      </c>
      <c r="R19" s="152"/>
      <c r="S19" s="259"/>
      <c r="T19" s="259"/>
      <c r="U19" s="302"/>
      <c r="V19" s="267"/>
      <c r="W19" s="804"/>
      <c r="X19" s="874"/>
      <c r="Y19" s="83"/>
      <c r="Z19" s="265"/>
      <c r="AA19" s="265"/>
      <c r="AB19" s="265"/>
      <c r="AC19" s="307"/>
      <c r="AD19" s="768"/>
      <c r="AE19" s="807"/>
      <c r="AF19" s="175"/>
      <c r="AG19" s="265"/>
      <c r="AH19" s="265"/>
      <c r="AI19" s="265"/>
      <c r="AJ19" s="413"/>
      <c r="AL19" s="177"/>
      <c r="AM19" s="768"/>
      <c r="AN19" s="807"/>
      <c r="AO19" s="175"/>
      <c r="AP19" s="265"/>
      <c r="AQ19" s="265"/>
      <c r="AR19" s="265"/>
      <c r="AS19" s="439"/>
      <c r="AT19" s="474"/>
      <c r="AU19" s="474"/>
    </row>
    <row r="20" spans="1:47" ht="18" customHeight="1">
      <c r="A20" s="837"/>
      <c r="B20" s="804"/>
      <c r="C20" s="840"/>
      <c r="D20" s="478"/>
      <c r="E20" s="384"/>
      <c r="F20" s="265"/>
      <c r="G20" s="265"/>
      <c r="H20" s="412"/>
      <c r="I20" s="804"/>
      <c r="J20" s="807"/>
      <c r="K20" s="695"/>
      <c r="L20" s="265"/>
      <c r="M20" s="265"/>
      <c r="N20" s="265"/>
      <c r="O20" s="267"/>
      <c r="P20" s="864"/>
      <c r="Q20" s="807"/>
      <c r="R20" s="138"/>
      <c r="S20" s="289"/>
      <c r="T20" s="289"/>
      <c r="U20" s="302"/>
      <c r="V20" s="267"/>
      <c r="W20" s="804"/>
      <c r="X20" s="874"/>
      <c r="Y20" s="83"/>
      <c r="Z20" s="265"/>
      <c r="AA20" s="265"/>
      <c r="AB20" s="265"/>
      <c r="AC20" s="307"/>
      <c r="AD20" s="768"/>
      <c r="AE20" s="807"/>
      <c r="AF20" s="175"/>
      <c r="AG20" s="265"/>
      <c r="AH20" s="265"/>
      <c r="AI20" s="265"/>
      <c r="AJ20" s="413"/>
      <c r="AL20" s="177"/>
      <c r="AM20" s="769"/>
      <c r="AN20" s="808"/>
      <c r="AO20" s="175"/>
      <c r="AP20" s="265"/>
      <c r="AQ20" s="265"/>
      <c r="AR20" s="265"/>
      <c r="AS20" s="439"/>
      <c r="AT20" s="474"/>
      <c r="AU20" s="474"/>
    </row>
    <row r="21" spans="1:47" ht="18" customHeight="1">
      <c r="A21" s="838"/>
      <c r="B21" s="805"/>
      <c r="C21" s="841"/>
      <c r="D21" s="478"/>
      <c r="E21" s="384"/>
      <c r="F21" s="265"/>
      <c r="G21" s="265"/>
      <c r="H21" s="412"/>
      <c r="I21" s="805"/>
      <c r="J21" s="808"/>
      <c r="K21" s="695"/>
      <c r="L21" s="265"/>
      <c r="M21" s="265"/>
      <c r="N21" s="265"/>
      <c r="O21" s="267"/>
      <c r="P21" s="864"/>
      <c r="Q21" s="808"/>
      <c r="R21" s="695"/>
      <c r="S21" s="289"/>
      <c r="T21" s="289"/>
      <c r="U21" s="289"/>
      <c r="V21" s="267"/>
      <c r="W21" s="805"/>
      <c r="X21" s="875"/>
      <c r="Y21" s="83"/>
      <c r="Z21" s="265"/>
      <c r="AA21" s="265"/>
      <c r="AB21" s="265"/>
      <c r="AC21" s="307"/>
      <c r="AD21" s="769"/>
      <c r="AE21" s="808"/>
      <c r="AF21" s="175"/>
      <c r="AG21" s="265"/>
      <c r="AH21" s="265"/>
      <c r="AI21" s="265"/>
      <c r="AJ21" s="413"/>
      <c r="AL21" s="474"/>
      <c r="AM21" s="819" t="s">
        <v>108</v>
      </c>
      <c r="AN21" s="621" t="s">
        <v>312</v>
      </c>
      <c r="AO21" s="621">
        <v>15</v>
      </c>
      <c r="AP21" s="584"/>
      <c r="AQ21" s="584">
        <f>AO21/140</f>
        <v>0.10714285714285714</v>
      </c>
      <c r="AR21" s="584"/>
      <c r="AS21" s="127"/>
      <c r="AT21" s="474"/>
      <c r="AU21" s="474"/>
    </row>
    <row r="22" spans="1:47" ht="18" customHeight="1">
      <c r="A22" s="850" t="s">
        <v>27</v>
      </c>
      <c r="B22" s="767"/>
      <c r="C22" s="384"/>
      <c r="D22" s="478"/>
      <c r="E22" s="401"/>
      <c r="F22" s="473"/>
      <c r="G22" s="265"/>
      <c r="H22" s="412"/>
      <c r="I22" s="767" t="s">
        <v>199</v>
      </c>
      <c r="J22" s="695" t="s">
        <v>148</v>
      </c>
      <c r="K22" s="695">
        <v>15</v>
      </c>
      <c r="L22" s="692"/>
      <c r="M22" s="692"/>
      <c r="N22" s="692">
        <f>K22/100</f>
        <v>0.15</v>
      </c>
      <c r="O22" s="267"/>
      <c r="P22" s="770"/>
      <c r="Q22" s="691"/>
      <c r="R22" s="178"/>
      <c r="S22" s="302"/>
      <c r="T22" s="255"/>
      <c r="U22" s="255"/>
      <c r="V22" s="267"/>
      <c r="W22" s="767" t="s">
        <v>443</v>
      </c>
      <c r="X22" s="179" t="s">
        <v>200</v>
      </c>
      <c r="Y22" s="83">
        <v>25</v>
      </c>
      <c r="Z22" s="692">
        <f>Y22/25</f>
        <v>1</v>
      </c>
      <c r="AA22" s="692"/>
      <c r="AB22" s="692"/>
      <c r="AC22" s="307"/>
      <c r="AD22" s="803" t="s">
        <v>108</v>
      </c>
      <c r="AE22" s="152" t="s">
        <v>312</v>
      </c>
      <c r="AF22" s="152">
        <v>15</v>
      </c>
      <c r="AG22" s="692"/>
      <c r="AH22" s="692">
        <f>AF22/140</f>
        <v>0.10714285714285714</v>
      </c>
      <c r="AI22" s="692"/>
      <c r="AJ22" s="413"/>
      <c r="AL22" s="474"/>
      <c r="AM22" s="820"/>
      <c r="AN22" s="621" t="s">
        <v>150</v>
      </c>
      <c r="AO22" s="621">
        <v>2</v>
      </c>
      <c r="AP22" s="584"/>
      <c r="AQ22" s="584"/>
      <c r="AR22" s="597"/>
      <c r="AS22" s="128"/>
      <c r="AT22" s="474"/>
      <c r="AU22" s="474"/>
    </row>
    <row r="23" spans="1:47" ht="18" customHeight="1">
      <c r="A23" s="850"/>
      <c r="B23" s="768"/>
      <c r="C23" s="384"/>
      <c r="D23" s="478"/>
      <c r="E23" s="384"/>
      <c r="F23" s="473"/>
      <c r="G23" s="265"/>
      <c r="H23" s="412"/>
      <c r="I23" s="768"/>
      <c r="J23" s="695" t="s">
        <v>147</v>
      </c>
      <c r="K23" s="695">
        <v>15</v>
      </c>
      <c r="L23" s="692"/>
      <c r="M23" s="692">
        <f>K23*0.65/35</f>
        <v>0.27857142857142858</v>
      </c>
      <c r="N23" s="265"/>
      <c r="O23" s="267"/>
      <c r="P23" s="770"/>
      <c r="Q23" s="178"/>
      <c r="R23" s="178"/>
      <c r="S23" s="259"/>
      <c r="T23" s="259"/>
      <c r="U23" s="302"/>
      <c r="V23" s="267"/>
      <c r="W23" s="768"/>
      <c r="X23" s="179"/>
      <c r="Y23" s="83"/>
      <c r="Z23" s="715"/>
      <c r="AA23" s="692"/>
      <c r="AB23" s="272"/>
      <c r="AC23" s="307"/>
      <c r="AD23" s="804"/>
      <c r="AE23" s="152" t="s">
        <v>150</v>
      </c>
      <c r="AF23" s="152">
        <v>2</v>
      </c>
      <c r="AG23" s="692"/>
      <c r="AH23" s="692"/>
      <c r="AI23" s="265"/>
      <c r="AJ23" s="413"/>
      <c r="AL23" s="474"/>
      <c r="AM23" s="820"/>
      <c r="AN23" s="621" t="s">
        <v>110</v>
      </c>
      <c r="AO23" s="621" t="s">
        <v>111</v>
      </c>
      <c r="AP23" s="584"/>
      <c r="AQ23" s="584"/>
      <c r="AR23" s="597"/>
      <c r="AS23" s="128"/>
      <c r="AT23" s="474"/>
      <c r="AU23" s="474"/>
    </row>
    <row r="24" spans="1:47" ht="18" customHeight="1">
      <c r="A24" s="850"/>
      <c r="B24" s="768"/>
      <c r="C24" s="400"/>
      <c r="D24" s="6"/>
      <c r="E24" s="378"/>
      <c r="F24" s="378"/>
      <c r="G24" s="378"/>
      <c r="H24" s="232"/>
      <c r="I24" s="768"/>
      <c r="J24" s="175"/>
      <c r="K24" s="695"/>
      <c r="L24" s="692"/>
      <c r="M24" s="692"/>
      <c r="N24" s="265"/>
      <c r="O24" s="695"/>
      <c r="P24" s="770"/>
      <c r="Q24" s="178"/>
      <c r="R24" s="175"/>
      <c r="S24" s="289"/>
      <c r="T24" s="289"/>
      <c r="U24" s="302"/>
      <c r="V24" s="182"/>
      <c r="W24" s="768"/>
      <c r="X24" s="175" t="s">
        <v>170</v>
      </c>
      <c r="Y24" s="182">
        <v>5</v>
      </c>
      <c r="Z24" s="716"/>
      <c r="AA24" s="717"/>
      <c r="AB24" s="272"/>
      <c r="AC24" s="231"/>
      <c r="AD24" s="804"/>
      <c r="AE24" s="152" t="s">
        <v>110</v>
      </c>
      <c r="AF24" s="152" t="s">
        <v>111</v>
      </c>
      <c r="AG24" s="692"/>
      <c r="AH24" s="692"/>
      <c r="AI24" s="265"/>
      <c r="AJ24" s="413"/>
      <c r="AL24" s="474"/>
      <c r="AM24" s="820"/>
      <c r="AN24" s="621"/>
      <c r="AO24" s="621"/>
      <c r="AP24" s="602"/>
      <c r="AQ24" s="602"/>
      <c r="AR24" s="602"/>
      <c r="AS24" s="484"/>
      <c r="AT24" s="474"/>
      <c r="AU24" s="474"/>
    </row>
    <row r="25" spans="1:47" ht="18" customHeight="1">
      <c r="A25" s="850"/>
      <c r="B25" s="768"/>
      <c r="C25" s="150"/>
      <c r="D25" s="175"/>
      <c r="E25" s="281"/>
      <c r="F25" s="281"/>
      <c r="G25" s="281"/>
      <c r="H25" s="133"/>
      <c r="I25" s="768"/>
      <c r="J25" s="175"/>
      <c r="K25" s="175"/>
      <c r="L25" s="692"/>
      <c r="M25" s="692"/>
      <c r="N25" s="265"/>
      <c r="O25" s="182"/>
      <c r="P25" s="770"/>
      <c r="Q25" s="417"/>
      <c r="R25" s="175"/>
      <c r="S25" s="289"/>
      <c r="T25" s="289"/>
      <c r="U25" s="289"/>
      <c r="V25" s="182"/>
      <c r="W25" s="768"/>
      <c r="X25" s="175"/>
      <c r="Y25" s="175"/>
      <c r="Z25" s="718"/>
      <c r="AA25" s="692"/>
      <c r="AB25" s="692"/>
      <c r="AC25" s="231"/>
      <c r="AD25" s="804"/>
      <c r="AE25" s="152"/>
      <c r="AF25" s="152"/>
      <c r="AG25" s="692"/>
      <c r="AH25" s="692"/>
      <c r="AI25" s="692"/>
      <c r="AJ25" s="173"/>
      <c r="AL25" s="474"/>
      <c r="AM25" s="821"/>
      <c r="AN25" s="596"/>
      <c r="AO25" s="596"/>
      <c r="AP25" s="597"/>
      <c r="AQ25" s="597"/>
      <c r="AR25" s="597"/>
      <c r="AS25" s="474"/>
    </row>
    <row r="26" spans="1:47" ht="18" customHeight="1">
      <c r="A26" s="850"/>
      <c r="B26" s="769"/>
      <c r="C26" s="153"/>
      <c r="D26" s="175"/>
      <c r="E26" s="265"/>
      <c r="F26" s="265"/>
      <c r="G26" s="265"/>
      <c r="H26" s="133"/>
      <c r="I26" s="769"/>
      <c r="J26" s="596"/>
      <c r="K26" s="583"/>
      <c r="L26" s="597"/>
      <c r="M26" s="597"/>
      <c r="N26" s="597"/>
      <c r="O26" s="182"/>
      <c r="P26" s="770"/>
      <c r="Q26" s="711"/>
      <c r="R26" s="175"/>
      <c r="S26" s="289"/>
      <c r="T26" s="289"/>
      <c r="U26" s="289"/>
      <c r="V26" s="182"/>
      <c r="W26" s="769"/>
      <c r="X26" s="175"/>
      <c r="Y26" s="695"/>
      <c r="Z26" s="265"/>
      <c r="AA26" s="265"/>
      <c r="AB26" s="265"/>
      <c r="AC26" s="231"/>
      <c r="AD26" s="805"/>
      <c r="AE26" s="175"/>
      <c r="AF26" s="175"/>
      <c r="AG26" s="265"/>
      <c r="AH26" s="265"/>
      <c r="AI26" s="265"/>
      <c r="AJ26" s="173"/>
      <c r="AL26" s="177"/>
      <c r="AM26" s="144"/>
      <c r="AN26" s="145"/>
      <c r="AO26" s="105"/>
      <c r="AP26" s="105"/>
      <c r="AQ26" s="474"/>
      <c r="AR26" s="474"/>
      <c r="AS26" s="474"/>
    </row>
    <row r="27" spans="1:47" s="172" customFormat="1">
      <c r="A27" s="240" t="s">
        <v>81</v>
      </c>
      <c r="B27" s="470" t="s">
        <v>42</v>
      </c>
      <c r="C27" s="104"/>
      <c r="D27" s="74"/>
      <c r="E27" s="74"/>
      <c r="F27" s="74"/>
      <c r="G27" s="74"/>
      <c r="H27" s="182"/>
      <c r="I27" s="694" t="s">
        <v>81</v>
      </c>
      <c r="J27" s="689" t="str">
        <f>月菜單!H5</f>
        <v>水果</v>
      </c>
      <c r="K27" s="56" t="s">
        <v>84</v>
      </c>
      <c r="L27" s="74"/>
      <c r="M27" s="74"/>
      <c r="N27" s="74"/>
      <c r="O27" s="4"/>
      <c r="P27" s="689" t="s">
        <v>42</v>
      </c>
      <c r="Q27" s="712">
        <f>月菜單!I6</f>
        <v>0</v>
      </c>
      <c r="R27" s="178" t="s">
        <v>281</v>
      </c>
      <c r="S27" s="692"/>
      <c r="T27" s="692"/>
      <c r="U27" s="692"/>
      <c r="V27" s="182"/>
      <c r="W27" s="694" t="s">
        <v>42</v>
      </c>
      <c r="X27" s="689" t="str">
        <f>月菜單!H7</f>
        <v>水果</v>
      </c>
      <c r="Y27" s="127" t="s">
        <v>82</v>
      </c>
      <c r="Z27" s="74"/>
      <c r="AA27" s="74"/>
      <c r="AB27" s="74"/>
      <c r="AC27" s="173"/>
      <c r="AD27" s="689" t="s">
        <v>42</v>
      </c>
      <c r="AE27" s="695"/>
      <c r="AF27" s="56"/>
      <c r="AG27" s="74"/>
      <c r="AH27" s="74"/>
      <c r="AI27" s="74"/>
      <c r="AJ27" s="173"/>
      <c r="AK27" s="177"/>
      <c r="AL27" s="177"/>
      <c r="AM27" s="177"/>
      <c r="AN27" s="210"/>
      <c r="AO27" s="194"/>
      <c r="AP27" s="105"/>
      <c r="AQ27" s="127"/>
      <c r="AR27" s="177"/>
      <c r="AS27" s="177"/>
      <c r="AT27" s="177"/>
    </row>
    <row r="28" spans="1:47" ht="17.25" thickBot="1">
      <c r="A28" s="10" t="s">
        <v>83</v>
      </c>
      <c r="B28" s="485" t="s">
        <v>0</v>
      </c>
      <c r="C28" s="486"/>
      <c r="D28" s="85"/>
      <c r="E28" s="282"/>
      <c r="F28" s="282"/>
      <c r="G28" s="282"/>
      <c r="H28" s="182"/>
      <c r="I28" s="84" t="s">
        <v>0</v>
      </c>
      <c r="J28" s="486"/>
      <c r="K28" s="85"/>
      <c r="L28" s="282"/>
      <c r="M28" s="282"/>
      <c r="N28" s="282"/>
      <c r="O28" s="86"/>
      <c r="P28" s="84" t="s">
        <v>0</v>
      </c>
      <c r="Q28" s="175"/>
      <c r="R28" s="478"/>
      <c r="S28" s="265"/>
      <c r="T28" s="265"/>
      <c r="U28" s="265"/>
      <c r="V28" s="182"/>
      <c r="W28" s="84" t="s">
        <v>0</v>
      </c>
      <c r="X28" s="571"/>
      <c r="Y28" s="85"/>
      <c r="Z28" s="288"/>
      <c r="AA28" s="288"/>
      <c r="AB28" s="288"/>
      <c r="AC28" s="86"/>
      <c r="AD28" s="84" t="s">
        <v>0</v>
      </c>
      <c r="AE28" s="486" t="str">
        <f>月菜單!I8</f>
        <v>優酪乳</v>
      </c>
      <c r="AF28" s="85" t="s">
        <v>203</v>
      </c>
      <c r="AG28" s="282"/>
      <c r="AH28" s="282"/>
      <c r="AI28" s="282"/>
      <c r="AJ28" s="173"/>
      <c r="AL28" s="474"/>
      <c r="AM28" s="474"/>
      <c r="AN28" s="474"/>
      <c r="AO28" s="474"/>
      <c r="AP28" s="474"/>
      <c r="AQ28" s="177"/>
    </row>
    <row r="29" spans="1:47" ht="16.5" customHeight="1">
      <c r="A29" s="825" t="s">
        <v>15</v>
      </c>
      <c r="B29" s="862" t="s">
        <v>16</v>
      </c>
      <c r="C29" s="859"/>
      <c r="D29" s="284"/>
      <c r="E29" s="296">
        <f>SUM(E5:E28)</f>
        <v>0</v>
      </c>
      <c r="F29" s="293">
        <f>SUM(F5:F28)</f>
        <v>0</v>
      </c>
      <c r="G29" s="296">
        <f>SUM(G5:G28)</f>
        <v>0</v>
      </c>
      <c r="H29" s="286"/>
      <c r="I29" s="828" t="s">
        <v>16</v>
      </c>
      <c r="J29" s="859"/>
      <c r="K29" s="284"/>
      <c r="L29" s="287">
        <f>SUM(L5:L28)</f>
        <v>6.4571428571428573</v>
      </c>
      <c r="M29" s="293">
        <f>SUM(M5:M28)</f>
        <v>2.6772727272727272</v>
      </c>
      <c r="N29" s="296">
        <f>SUM(N5:N28)</f>
        <v>1.3499999999999999</v>
      </c>
      <c r="O29" s="286"/>
      <c r="P29" s="828" t="s">
        <v>16</v>
      </c>
      <c r="Q29" s="859"/>
      <c r="R29" s="284"/>
      <c r="S29" s="296">
        <f>SUM(S5:S28)</f>
        <v>5.2666666666666666</v>
      </c>
      <c r="T29" s="293">
        <f>SUM(T5:T28)</f>
        <v>2.7285714285714286</v>
      </c>
      <c r="U29" s="296">
        <f>SUM(U5:U28)</f>
        <v>1.5</v>
      </c>
      <c r="V29" s="286"/>
      <c r="W29" s="828" t="s">
        <v>16</v>
      </c>
      <c r="X29" s="859"/>
      <c r="Y29" s="284"/>
      <c r="Z29" s="287">
        <f>SUM(Z5:Z28)</f>
        <v>6.9444444444444446</v>
      </c>
      <c r="AA29" s="293">
        <f>SUM(AA5:AA28)</f>
        <v>2.5142857142857142</v>
      </c>
      <c r="AB29" s="296">
        <f>SUM(AB5:AB28)</f>
        <v>1.55</v>
      </c>
      <c r="AC29" s="286"/>
      <c r="AD29" s="828" t="s">
        <v>16</v>
      </c>
      <c r="AE29" s="829"/>
      <c r="AF29" s="284"/>
      <c r="AG29" s="296">
        <f>SUM(AG5:AG28)</f>
        <v>6</v>
      </c>
      <c r="AH29" s="293">
        <f>SUM(AH5:AH28)</f>
        <v>2.6642857142857146</v>
      </c>
      <c r="AI29" s="296">
        <f>SUM(AI5:AI28)</f>
        <v>1.5499999999999998</v>
      </c>
      <c r="AJ29" s="286"/>
      <c r="AL29" s="177"/>
      <c r="AM29" s="474"/>
      <c r="AN29" s="474"/>
      <c r="AO29" s="474"/>
      <c r="AP29" s="474"/>
      <c r="AQ29" s="474"/>
    </row>
    <row r="30" spans="1:47" ht="16.5" customHeight="1">
      <c r="A30" s="826"/>
      <c r="B30" s="860" t="s">
        <v>87</v>
      </c>
      <c r="C30" s="777"/>
      <c r="D30" s="291">
        <f>E29</f>
        <v>0</v>
      </c>
      <c r="E30" s="265"/>
      <c r="F30" s="265"/>
      <c r="G30" s="265"/>
      <c r="H30" s="4"/>
      <c r="I30" s="763" t="s">
        <v>51</v>
      </c>
      <c r="J30" s="764"/>
      <c r="K30" s="291">
        <f>L29</f>
        <v>6.4571428571428573</v>
      </c>
      <c r="L30" s="265"/>
      <c r="M30" s="265"/>
      <c r="N30" s="265"/>
      <c r="O30" s="4"/>
      <c r="P30" s="763" t="s">
        <v>51</v>
      </c>
      <c r="Q30" s="764"/>
      <c r="R30" s="291">
        <f>S29</f>
        <v>5.2666666666666666</v>
      </c>
      <c r="S30" s="265"/>
      <c r="T30" s="265"/>
      <c r="U30" s="265"/>
      <c r="V30" s="173"/>
      <c r="W30" s="763" t="s">
        <v>51</v>
      </c>
      <c r="X30" s="764"/>
      <c r="Y30" s="291">
        <f>Z29</f>
        <v>6.9444444444444446</v>
      </c>
      <c r="Z30" s="265"/>
      <c r="AA30" s="265"/>
      <c r="AB30" s="265"/>
      <c r="AC30" s="114"/>
      <c r="AD30" s="763" t="s">
        <v>51</v>
      </c>
      <c r="AE30" s="764"/>
      <c r="AF30" s="291">
        <f>AG29</f>
        <v>6</v>
      </c>
      <c r="AG30" s="265"/>
      <c r="AH30" s="265"/>
      <c r="AI30" s="265"/>
      <c r="AJ30" s="173"/>
      <c r="AL30" s="210"/>
      <c r="AM30" s="474"/>
      <c r="AN30" s="474"/>
      <c r="AO30" s="474"/>
      <c r="AP30" s="474"/>
      <c r="AQ30" s="474"/>
    </row>
    <row r="31" spans="1:47" ht="16.5" customHeight="1">
      <c r="A31" s="826"/>
      <c r="B31" s="860" t="s">
        <v>33</v>
      </c>
      <c r="C31" s="777"/>
      <c r="D31" s="183">
        <f>F29</f>
        <v>0</v>
      </c>
      <c r="E31" s="266"/>
      <c r="F31" s="266"/>
      <c r="G31" s="266"/>
      <c r="H31" s="4"/>
      <c r="I31" s="763" t="s">
        <v>33</v>
      </c>
      <c r="J31" s="764"/>
      <c r="K31" s="183">
        <f>M29</f>
        <v>2.6772727272727272</v>
      </c>
      <c r="L31" s="266"/>
      <c r="M31" s="266"/>
      <c r="N31" s="266"/>
      <c r="O31" s="124"/>
      <c r="P31" s="763" t="s">
        <v>33</v>
      </c>
      <c r="Q31" s="764"/>
      <c r="R31" s="183">
        <f>T29</f>
        <v>2.7285714285714286</v>
      </c>
      <c r="S31" s="266"/>
      <c r="T31" s="266"/>
      <c r="U31" s="266"/>
      <c r="V31" s="173"/>
      <c r="W31" s="763" t="s">
        <v>33</v>
      </c>
      <c r="X31" s="764"/>
      <c r="Y31" s="183">
        <f>AA29</f>
        <v>2.5142857142857142</v>
      </c>
      <c r="Z31" s="266"/>
      <c r="AA31" s="266"/>
      <c r="AB31" s="266"/>
      <c r="AC31" s="182"/>
      <c r="AD31" s="763" t="s">
        <v>33</v>
      </c>
      <c r="AE31" s="764"/>
      <c r="AF31" s="183">
        <f>AH29</f>
        <v>2.6642857142857146</v>
      </c>
      <c r="AG31" s="266"/>
      <c r="AH31" s="266"/>
      <c r="AI31" s="266"/>
      <c r="AJ31" s="173"/>
      <c r="AL31" s="210"/>
      <c r="AM31" s="474"/>
      <c r="AN31" s="474"/>
      <c r="AO31" s="474"/>
      <c r="AP31" s="474"/>
      <c r="AQ31" s="474"/>
    </row>
    <row r="32" spans="1:47" ht="16.5" customHeight="1">
      <c r="A32" s="826"/>
      <c r="B32" s="860" t="s">
        <v>245</v>
      </c>
      <c r="C32" s="777"/>
      <c r="D32" s="183">
        <f>G29</f>
        <v>0</v>
      </c>
      <c r="E32" s="266"/>
      <c r="F32" s="266"/>
      <c r="G32" s="266"/>
      <c r="H32" s="173"/>
      <c r="I32" s="763" t="s">
        <v>245</v>
      </c>
      <c r="J32" s="764"/>
      <c r="K32" s="183">
        <f>N29</f>
        <v>1.3499999999999999</v>
      </c>
      <c r="L32" s="266"/>
      <c r="M32" s="266"/>
      <c r="N32" s="266"/>
      <c r="O32" s="4"/>
      <c r="P32" s="763" t="s">
        <v>245</v>
      </c>
      <c r="Q32" s="764"/>
      <c r="R32" s="183">
        <f>U29</f>
        <v>1.5</v>
      </c>
      <c r="S32" s="266"/>
      <c r="T32" s="266"/>
      <c r="U32" s="266"/>
      <c r="V32" s="173"/>
      <c r="W32" s="763" t="s">
        <v>245</v>
      </c>
      <c r="X32" s="764"/>
      <c r="Y32" s="183">
        <f>AB29</f>
        <v>1.55</v>
      </c>
      <c r="Z32" s="266"/>
      <c r="AA32" s="266"/>
      <c r="AB32" s="266"/>
      <c r="AC32" s="182"/>
      <c r="AD32" s="763" t="s">
        <v>245</v>
      </c>
      <c r="AE32" s="764"/>
      <c r="AF32" s="183">
        <f>AI29</f>
        <v>1.5499999999999998</v>
      </c>
      <c r="AG32" s="266"/>
      <c r="AH32" s="266"/>
      <c r="AI32" s="266"/>
      <c r="AJ32" s="173"/>
      <c r="AL32" s="210"/>
      <c r="AM32" s="474"/>
      <c r="AN32" s="474"/>
      <c r="AO32" s="474"/>
      <c r="AP32" s="474"/>
      <c r="AQ32" s="474"/>
    </row>
    <row r="33" spans="1:50" ht="16.5" customHeight="1">
      <c r="A33" s="826"/>
      <c r="B33" s="860" t="s">
        <v>246</v>
      </c>
      <c r="C33" s="777"/>
      <c r="D33" s="112"/>
      <c r="E33" s="267"/>
      <c r="F33" s="267"/>
      <c r="G33" s="267"/>
      <c r="H33" s="54"/>
      <c r="I33" s="776" t="s">
        <v>246</v>
      </c>
      <c r="J33" s="777"/>
      <c r="K33" s="69">
        <v>1</v>
      </c>
      <c r="L33" s="267"/>
      <c r="M33" s="267"/>
      <c r="N33" s="267"/>
      <c r="O33" s="11"/>
      <c r="P33" s="776" t="s">
        <v>246</v>
      </c>
      <c r="Q33" s="777"/>
      <c r="R33" s="148"/>
      <c r="S33" s="267"/>
      <c r="T33" s="267"/>
      <c r="U33" s="267"/>
      <c r="V33" s="54"/>
      <c r="W33" s="763" t="s">
        <v>246</v>
      </c>
      <c r="X33" s="764"/>
      <c r="Y33" s="88">
        <v>1</v>
      </c>
      <c r="Z33" s="267"/>
      <c r="AA33" s="267"/>
      <c r="AB33" s="267"/>
      <c r="AC33" s="182"/>
      <c r="AD33" s="763" t="s">
        <v>246</v>
      </c>
      <c r="AE33" s="764"/>
      <c r="AF33" s="88"/>
      <c r="AG33" s="267"/>
      <c r="AH33" s="267"/>
      <c r="AI33" s="267"/>
      <c r="AJ33" s="173"/>
      <c r="AL33" s="210"/>
      <c r="AM33" s="474"/>
      <c r="AN33" s="474"/>
      <c r="AO33" s="474"/>
      <c r="AP33" s="474"/>
      <c r="AQ33" s="474"/>
    </row>
    <row r="34" spans="1:50" ht="16.5" customHeight="1">
      <c r="A34" s="826"/>
      <c r="B34" s="855" t="s">
        <v>11</v>
      </c>
      <c r="C34" s="856"/>
      <c r="D34" s="88"/>
      <c r="E34" s="268"/>
      <c r="F34" s="268"/>
      <c r="G34" s="268"/>
      <c r="H34" s="173"/>
      <c r="I34" s="866" t="s">
        <v>11</v>
      </c>
      <c r="J34" s="856"/>
      <c r="K34" s="134"/>
      <c r="L34" s="268"/>
      <c r="M34" s="268"/>
      <c r="N34" s="268"/>
      <c r="O34" s="4"/>
      <c r="P34" s="866" t="s">
        <v>11</v>
      </c>
      <c r="Q34" s="856"/>
      <c r="R34" s="69"/>
      <c r="S34" s="268"/>
      <c r="T34" s="268"/>
      <c r="U34" s="268"/>
      <c r="V34" s="54"/>
      <c r="W34" s="763" t="s">
        <v>11</v>
      </c>
      <c r="X34" s="764"/>
      <c r="Y34" s="88"/>
      <c r="Z34" s="268"/>
      <c r="AA34" s="268"/>
      <c r="AB34" s="268"/>
      <c r="AC34" s="113"/>
      <c r="AD34" s="778" t="s">
        <v>11</v>
      </c>
      <c r="AE34" s="779"/>
      <c r="AF34" s="112"/>
      <c r="AG34" s="268"/>
      <c r="AH34" s="268"/>
      <c r="AI34" s="268"/>
      <c r="AJ34" s="54"/>
      <c r="AL34" s="210"/>
      <c r="AM34" s="474"/>
      <c r="AN34" s="474"/>
      <c r="AO34" s="474"/>
      <c r="AP34" s="474"/>
      <c r="AQ34" s="474"/>
    </row>
    <row r="35" spans="1:50" s="36" customFormat="1" ht="16.5" customHeight="1">
      <c r="A35" s="826"/>
      <c r="B35" s="857" t="s">
        <v>88</v>
      </c>
      <c r="C35" s="858"/>
      <c r="D35" s="167">
        <v>2.5</v>
      </c>
      <c r="E35" s="269"/>
      <c r="F35" s="269"/>
      <c r="G35" s="269"/>
      <c r="H35" s="168"/>
      <c r="I35" s="861" t="s">
        <v>10</v>
      </c>
      <c r="J35" s="858"/>
      <c r="K35" s="135">
        <v>2.5</v>
      </c>
      <c r="L35" s="269"/>
      <c r="M35" s="269"/>
      <c r="N35" s="269"/>
      <c r="O35" s="136"/>
      <c r="P35" s="861" t="s">
        <v>10</v>
      </c>
      <c r="Q35" s="858"/>
      <c r="R35" s="121" t="s">
        <v>54</v>
      </c>
      <c r="S35" s="269"/>
      <c r="T35" s="269"/>
      <c r="U35" s="269"/>
      <c r="V35" s="122"/>
      <c r="W35" s="763" t="s">
        <v>10</v>
      </c>
      <c r="X35" s="764"/>
      <c r="Y35" s="103" t="s">
        <v>53</v>
      </c>
      <c r="Z35" s="269"/>
      <c r="AA35" s="269"/>
      <c r="AB35" s="269"/>
      <c r="AC35" s="115"/>
      <c r="AD35" s="776" t="s">
        <v>10</v>
      </c>
      <c r="AE35" s="777"/>
      <c r="AF35" s="103">
        <v>2.5</v>
      </c>
      <c r="AG35" s="269"/>
      <c r="AH35" s="269"/>
      <c r="AI35" s="269"/>
      <c r="AJ35" s="119"/>
      <c r="AL35" s="37"/>
    </row>
    <row r="36" spans="1:50" s="36" customFormat="1" ht="24" customHeight="1" thickBot="1">
      <c r="A36" s="827"/>
      <c r="B36" s="865" t="s">
        <v>89</v>
      </c>
      <c r="C36" s="854"/>
      <c r="D36" s="280">
        <f>D30*70+D31*75+D32*25+D33*60+D34*120+D35*45</f>
        <v>112.5</v>
      </c>
      <c r="E36" s="270"/>
      <c r="F36" s="270"/>
      <c r="G36" s="270"/>
      <c r="H36" s="118"/>
      <c r="I36" s="853" t="s">
        <v>52</v>
      </c>
      <c r="J36" s="854"/>
      <c r="K36" s="280">
        <f>K30*70+K31*75+K32*25+K33*60+K34*120+K35*45</f>
        <v>859.0454545454545</v>
      </c>
      <c r="L36" s="270"/>
      <c r="M36" s="270"/>
      <c r="N36" s="270"/>
      <c r="O36" s="118"/>
      <c r="P36" s="853" t="s">
        <v>52</v>
      </c>
      <c r="Q36" s="854"/>
      <c r="R36" s="280">
        <f>R30*70+R31*75+R32*25+R33*60+R34*120+R35*45</f>
        <v>723.30952380952385</v>
      </c>
      <c r="S36" s="270"/>
      <c r="T36" s="270"/>
      <c r="U36" s="270"/>
      <c r="V36" s="102"/>
      <c r="W36" s="851" t="s">
        <v>52</v>
      </c>
      <c r="X36" s="852"/>
      <c r="Y36" s="280">
        <f>Y30*70+Y31*75+Y32*25+Y33*60+Y34*120+Y35*45</f>
        <v>885.93253968253975</v>
      </c>
      <c r="Z36" s="270"/>
      <c r="AA36" s="270"/>
      <c r="AB36" s="270"/>
      <c r="AC36" s="118"/>
      <c r="AD36" s="853" t="s">
        <v>52</v>
      </c>
      <c r="AE36" s="854"/>
      <c r="AF36" s="280">
        <f>AF30*70+AF31*75+AF32*25+AF33*60+AF34*120+AF35*45</f>
        <v>771.07142857142856</v>
      </c>
      <c r="AG36" s="270"/>
      <c r="AH36" s="270"/>
      <c r="AI36" s="270"/>
      <c r="AJ36" s="118"/>
    </row>
    <row r="37" spans="1:50" s="40" customFormat="1" ht="19.5">
      <c r="A37" s="867" t="s">
        <v>17</v>
      </c>
      <c r="B37" s="867"/>
      <c r="C37" s="867"/>
      <c r="D37" s="867"/>
      <c r="E37" s="867"/>
      <c r="F37" s="867"/>
      <c r="G37" s="867"/>
      <c r="H37" s="867"/>
      <c r="I37" s="867"/>
      <c r="J37" s="867"/>
      <c r="K37" s="867"/>
      <c r="L37" s="62"/>
      <c r="M37" s="62"/>
      <c r="N37" s="62"/>
      <c r="O37" s="46"/>
      <c r="P37" s="62"/>
      <c r="Q37" s="62"/>
      <c r="R37" s="62"/>
      <c r="S37" s="62"/>
      <c r="T37" s="62"/>
      <c r="U37" s="62"/>
      <c r="V37" s="62"/>
      <c r="W37" s="62"/>
      <c r="X37" s="60"/>
      <c r="AK37" s="60"/>
      <c r="AL37" s="60"/>
      <c r="AM37" s="60"/>
      <c r="AN37" s="128"/>
      <c r="AO37" s="128"/>
      <c r="AP37" s="128"/>
      <c r="AQ37" s="128"/>
      <c r="AR37" s="128"/>
      <c r="AS37" s="105"/>
      <c r="AT37" s="105"/>
      <c r="AU37" s="474"/>
      <c r="AV37" s="5"/>
      <c r="AW37" s="5"/>
      <c r="AX37" s="5"/>
    </row>
    <row r="38" spans="1:50" s="42" customFormat="1" ht="19.5">
      <c r="A38" s="771" t="s">
        <v>13</v>
      </c>
      <c r="B38" s="771"/>
      <c r="C38" s="771"/>
      <c r="D38" s="771"/>
      <c r="E38" s="771"/>
      <c r="F38" s="771"/>
      <c r="G38" s="771"/>
      <c r="H38" s="771"/>
      <c r="I38" s="771"/>
      <c r="J38" s="771"/>
      <c r="K38" s="771"/>
      <c r="L38" s="771"/>
      <c r="M38" s="771"/>
      <c r="N38" s="771"/>
      <c r="O38" s="771"/>
      <c r="P38" s="771"/>
      <c r="Q38" s="771"/>
      <c r="R38" s="771"/>
      <c r="S38" s="771"/>
      <c r="T38" s="771"/>
      <c r="U38" s="771"/>
      <c r="V38" s="771"/>
      <c r="W38" s="771"/>
      <c r="X38" s="771"/>
      <c r="Y38" s="41"/>
      <c r="Z38" s="41"/>
      <c r="AA38" s="41"/>
      <c r="AB38" s="41"/>
      <c r="AG38" s="41"/>
      <c r="AH38" s="41"/>
      <c r="AI38" s="41"/>
      <c r="AK38" s="41"/>
      <c r="AL38" s="41"/>
      <c r="AM38" s="41"/>
      <c r="AN38" s="128"/>
      <c r="AO38" s="128"/>
      <c r="AP38" s="128"/>
      <c r="AQ38" s="128"/>
      <c r="AR38" s="128"/>
      <c r="AS38" s="61"/>
      <c r="AT38" s="128"/>
      <c r="AU38" s="474"/>
      <c r="AV38" s="5"/>
      <c r="AW38" s="5"/>
      <c r="AX38" s="5"/>
    </row>
    <row r="39" spans="1:50" s="42" customFormat="1" ht="19.5">
      <c r="A39" s="63" t="s">
        <v>12</v>
      </c>
      <c r="B39" s="63"/>
      <c r="C39" s="63"/>
      <c r="D39" s="41"/>
      <c r="H39" s="46"/>
      <c r="I39" s="46"/>
      <c r="J39" s="46"/>
      <c r="K39" s="63"/>
      <c r="O39" s="45"/>
      <c r="P39" s="46"/>
      <c r="Q39" s="46"/>
      <c r="R39" s="46"/>
      <c r="V39" s="46"/>
      <c r="W39" s="47"/>
      <c r="X39" s="41"/>
      <c r="Y39" s="41"/>
      <c r="AN39" s="128"/>
      <c r="AO39" s="128"/>
      <c r="AP39" s="128"/>
      <c r="AQ39" s="128"/>
      <c r="AR39" s="128"/>
      <c r="AS39" s="177"/>
      <c r="AT39" s="474"/>
      <c r="AU39" s="474"/>
      <c r="AV39" s="5"/>
      <c r="AW39" s="5"/>
      <c r="AX39" s="5"/>
    </row>
    <row r="40" spans="1:50" s="236" customFormat="1" ht="25.5" customHeight="1">
      <c r="A40" s="233"/>
      <c r="B40" s="234" t="s">
        <v>71</v>
      </c>
      <c r="D40" s="233"/>
      <c r="E40" s="233"/>
      <c r="F40" s="233"/>
      <c r="G40" s="233"/>
      <c r="I40" s="234" t="s">
        <v>72</v>
      </c>
      <c r="J40" s="233"/>
      <c r="L40" s="233"/>
      <c r="M40" s="233"/>
      <c r="N40" s="233"/>
      <c r="O40" s="233"/>
      <c r="Q40" s="235" t="s">
        <v>73</v>
      </c>
      <c r="R40" s="233"/>
      <c r="S40" s="233"/>
      <c r="T40" s="233"/>
      <c r="U40" s="233"/>
      <c r="V40" s="233"/>
      <c r="Y40" s="237" t="s">
        <v>74</v>
      </c>
      <c r="Z40" s="233"/>
      <c r="AA40" s="233"/>
      <c r="AB40" s="233"/>
      <c r="AG40" s="233"/>
      <c r="AH40" s="233"/>
      <c r="AI40" s="233"/>
    </row>
    <row r="41" spans="1:50">
      <c r="AN41" s="144"/>
      <c r="AO41" s="145"/>
      <c r="AP41" s="105"/>
      <c r="AQ41" s="484"/>
    </row>
    <row r="42" spans="1:50">
      <c r="AN42" s="144"/>
      <c r="AO42" s="145"/>
      <c r="AP42" s="105"/>
      <c r="AQ42" s="484"/>
    </row>
    <row r="43" spans="1:50">
      <c r="J43" s="170"/>
      <c r="K43" s="484"/>
      <c r="L43" s="484"/>
      <c r="M43" s="438"/>
      <c r="N43" s="438"/>
      <c r="O43" s="436"/>
      <c r="P43" s="130"/>
      <c r="AN43" s="144"/>
      <c r="AO43" s="162"/>
      <c r="AP43" s="162"/>
      <c r="AQ43" s="484"/>
    </row>
    <row r="44" spans="1:50">
      <c r="J44" s="170"/>
      <c r="K44" s="105"/>
      <c r="L44" s="484"/>
      <c r="M44" s="438"/>
      <c r="N44" s="438"/>
      <c r="O44" s="436"/>
      <c r="P44" s="130"/>
      <c r="AN44" s="144"/>
      <c r="AO44" s="162"/>
      <c r="AP44" s="162"/>
      <c r="AQ44" s="484"/>
    </row>
    <row r="45" spans="1:50">
      <c r="J45" s="170"/>
      <c r="K45" s="105"/>
      <c r="L45" s="105"/>
      <c r="M45" s="438"/>
      <c r="N45" s="438"/>
      <c r="O45" s="438"/>
      <c r="P45" s="484"/>
      <c r="T45" s="160"/>
      <c r="U45" s="252"/>
      <c r="V45" s="570"/>
      <c r="W45" s="570"/>
      <c r="X45" s="570"/>
      <c r="Y45" s="570"/>
      <c r="AD45" s="210"/>
      <c r="AE45" s="656"/>
      <c r="AF45" s="226"/>
      <c r="AG45" s="439"/>
      <c r="AH45" s="439"/>
      <c r="AI45" s="440"/>
      <c r="AN45" s="144"/>
      <c r="AO45" s="162"/>
      <c r="AP45" s="162"/>
      <c r="AQ45" s="484"/>
    </row>
    <row r="46" spans="1:50">
      <c r="J46" s="170"/>
      <c r="K46" s="105"/>
      <c r="L46" s="105"/>
      <c r="M46" s="438"/>
      <c r="N46" s="438"/>
      <c r="O46" s="438"/>
      <c r="P46" s="484"/>
      <c r="T46" s="160"/>
      <c r="U46" s="15"/>
      <c r="V46" s="570"/>
      <c r="W46" s="570"/>
      <c r="X46" s="570"/>
      <c r="Y46" s="570"/>
      <c r="AD46" s="210"/>
      <c r="AE46" s="656"/>
      <c r="AF46" s="226"/>
      <c r="AG46" s="439"/>
      <c r="AH46" s="440"/>
      <c r="AI46" s="440"/>
      <c r="AN46" s="144"/>
      <c r="AO46" s="162"/>
      <c r="AP46" s="162"/>
      <c r="AQ46" s="484"/>
    </row>
    <row r="47" spans="1:50">
      <c r="J47" s="803" t="s">
        <v>108</v>
      </c>
      <c r="K47" s="152" t="s">
        <v>109</v>
      </c>
      <c r="L47" s="152">
        <v>15</v>
      </c>
      <c r="M47" s="567"/>
      <c r="N47" s="567">
        <f>L47/140</f>
        <v>0.10714285714285714</v>
      </c>
      <c r="O47" s="567"/>
      <c r="P47" s="484"/>
      <c r="T47" s="210"/>
      <c r="U47" s="433"/>
      <c r="V47" s="455"/>
      <c r="W47" s="105"/>
      <c r="X47" s="295"/>
      <c r="Y47" s="294"/>
      <c r="AD47" s="210"/>
      <c r="AE47" s="656"/>
      <c r="AF47" s="226"/>
      <c r="AG47" s="440"/>
      <c r="AH47" s="440"/>
      <c r="AI47" s="440"/>
      <c r="AN47" s="144"/>
      <c r="AO47" s="105"/>
      <c r="AP47" s="105"/>
      <c r="AQ47" s="484"/>
    </row>
    <row r="48" spans="1:50">
      <c r="J48" s="804"/>
      <c r="K48" s="152" t="s">
        <v>150</v>
      </c>
      <c r="L48" s="152">
        <v>2</v>
      </c>
      <c r="M48" s="567"/>
      <c r="N48" s="567"/>
      <c r="O48" s="265"/>
      <c r="T48" s="210"/>
      <c r="U48" s="433"/>
      <c r="V48" s="455"/>
      <c r="W48" s="105"/>
      <c r="X48" s="305"/>
      <c r="Y48" s="294"/>
      <c r="AD48" s="210"/>
      <c r="AE48" s="656"/>
      <c r="AF48" s="226"/>
      <c r="AG48" s="439"/>
      <c r="AH48" s="440"/>
      <c r="AI48" s="440"/>
      <c r="AN48" s="484"/>
      <c r="AO48" s="105"/>
      <c r="AP48" s="142"/>
      <c r="AQ48" s="484"/>
    </row>
    <row r="49" spans="10:43">
      <c r="J49" s="804"/>
      <c r="K49" s="152" t="s">
        <v>110</v>
      </c>
      <c r="L49" s="152" t="s">
        <v>111</v>
      </c>
      <c r="M49" s="567"/>
      <c r="N49" s="567"/>
      <c r="O49" s="265"/>
      <c r="T49" s="210"/>
      <c r="U49" s="433"/>
      <c r="V49" s="455"/>
      <c r="W49" s="105"/>
      <c r="X49" s="105"/>
      <c r="Y49" s="294"/>
      <c r="AD49" s="210"/>
      <c r="AE49" s="433"/>
      <c r="AF49" s="570"/>
      <c r="AG49" s="129"/>
      <c r="AH49" s="305"/>
      <c r="AI49" s="105"/>
      <c r="AN49" s="484"/>
      <c r="AO49" s="484"/>
      <c r="AP49" s="105"/>
      <c r="AQ49" s="484"/>
    </row>
    <row r="50" spans="10:43">
      <c r="J50" s="804"/>
      <c r="K50" s="152" t="s">
        <v>28</v>
      </c>
      <c r="L50" s="152">
        <v>25</v>
      </c>
      <c r="M50" s="281"/>
      <c r="N50" s="281"/>
      <c r="O50" s="281">
        <f>L50/100</f>
        <v>0.25</v>
      </c>
      <c r="T50" s="210"/>
      <c r="U50" s="433"/>
      <c r="V50" s="455"/>
      <c r="W50" s="105"/>
      <c r="X50" s="105"/>
      <c r="Y50" s="294"/>
      <c r="AN50" s="128"/>
      <c r="AO50" s="128"/>
      <c r="AP50" s="128"/>
      <c r="AQ50" s="128"/>
    </row>
    <row r="51" spans="10:43">
      <c r="J51" s="805"/>
      <c r="K51" s="175"/>
      <c r="L51" s="175"/>
      <c r="M51" s="265"/>
      <c r="N51" s="265"/>
      <c r="O51" s="265"/>
      <c r="T51" s="210"/>
      <c r="U51" s="195"/>
      <c r="V51" s="195"/>
      <c r="W51" s="195"/>
      <c r="X51" s="195"/>
      <c r="Y51" s="195"/>
      <c r="AN51" s="128"/>
      <c r="AO51" s="128"/>
      <c r="AP51" s="105"/>
      <c r="AQ51" s="484"/>
    </row>
    <row r="52" spans="10:43">
      <c r="T52" s="210"/>
      <c r="U52" s="656"/>
      <c r="V52" s="226"/>
      <c r="W52" s="439"/>
      <c r="X52" s="439"/>
      <c r="Y52" s="440"/>
      <c r="AN52" s="128"/>
      <c r="AO52" s="128"/>
      <c r="AP52" s="129"/>
      <c r="AQ52" s="484"/>
    </row>
    <row r="53" spans="10:43">
      <c r="T53" s="210"/>
      <c r="U53" s="656"/>
      <c r="V53" s="226"/>
      <c r="W53" s="439"/>
      <c r="X53" s="440"/>
      <c r="Y53" s="440"/>
      <c r="AN53" s="128"/>
      <c r="AO53" s="128"/>
      <c r="AP53" s="129"/>
      <c r="AQ53" s="484"/>
    </row>
    <row r="54" spans="10:43">
      <c r="T54" s="210"/>
      <c r="U54" s="656"/>
      <c r="V54" s="226"/>
      <c r="W54" s="440"/>
      <c r="X54" s="440"/>
      <c r="Y54" s="440"/>
      <c r="AD54" s="210"/>
      <c r="AE54" s="165"/>
      <c r="AF54" s="252"/>
      <c r="AG54" s="226"/>
      <c r="AH54" s="566"/>
      <c r="AN54" s="128"/>
      <c r="AO54" s="128"/>
      <c r="AP54" s="130"/>
      <c r="AQ54" s="484"/>
    </row>
    <row r="55" spans="10:43">
      <c r="T55" s="210"/>
      <c r="U55" s="656"/>
      <c r="V55" s="226"/>
      <c r="W55" s="439"/>
      <c r="X55" s="440"/>
      <c r="Y55" s="440"/>
      <c r="AD55" s="210"/>
      <c r="AE55" s="165"/>
      <c r="AF55" s="252"/>
      <c r="AG55" s="226"/>
      <c r="AH55" s="566"/>
      <c r="AN55" s="128"/>
      <c r="AO55" s="128"/>
      <c r="AP55" s="130"/>
      <c r="AQ55" s="484"/>
    </row>
    <row r="56" spans="10:43">
      <c r="T56" s="210"/>
      <c r="U56" s="433"/>
      <c r="V56" s="570"/>
      <c r="W56" s="129"/>
      <c r="X56" s="305"/>
      <c r="Y56" s="105"/>
      <c r="AD56" s="210"/>
      <c r="AE56" s="105"/>
      <c r="AF56" s="570"/>
      <c r="AG56" s="226"/>
      <c r="AH56" s="566"/>
      <c r="AN56" s="158"/>
      <c r="AO56" s="158"/>
      <c r="AP56" s="125"/>
      <c r="AQ56" s="128"/>
    </row>
    <row r="57" spans="10:43">
      <c r="T57" s="210"/>
      <c r="U57" s="105"/>
      <c r="V57" s="570"/>
      <c r="W57" s="570"/>
      <c r="X57" s="570"/>
      <c r="Y57" s="294"/>
      <c r="AD57" s="210"/>
      <c r="AE57" s="61"/>
      <c r="AF57" s="105"/>
      <c r="AG57" s="162"/>
      <c r="AH57" s="566"/>
      <c r="AN57" s="159"/>
      <c r="AO57" s="159"/>
      <c r="AP57" s="126"/>
      <c r="AQ57" s="157"/>
    </row>
    <row r="58" spans="10:43">
      <c r="T58" s="210"/>
      <c r="U58" s="145"/>
      <c r="V58" s="105"/>
      <c r="W58" s="105"/>
      <c r="X58" s="105"/>
      <c r="Y58" s="105"/>
      <c r="AD58" s="210"/>
      <c r="AE58" s="61"/>
      <c r="AF58" s="128"/>
      <c r="AG58" s="105"/>
      <c r="AH58" s="566"/>
      <c r="AN58" s="474"/>
      <c r="AO58" s="474"/>
      <c r="AP58" s="474"/>
      <c r="AQ58" s="474"/>
    </row>
    <row r="59" spans="10:43">
      <c r="T59" s="210"/>
      <c r="U59" s="145"/>
      <c r="V59" s="105"/>
      <c r="W59" s="105"/>
      <c r="X59" s="105"/>
      <c r="Y59" s="105"/>
      <c r="AN59" s="474"/>
      <c r="AO59" s="474"/>
      <c r="AP59" s="474"/>
      <c r="AQ59" s="474"/>
    </row>
    <row r="60" spans="10:43">
      <c r="T60" s="210"/>
      <c r="U60" s="145"/>
      <c r="V60" s="105"/>
      <c r="W60" s="105"/>
      <c r="X60" s="105"/>
      <c r="Y60" s="105"/>
    </row>
    <row r="61" spans="10:43">
      <c r="T61" s="210"/>
      <c r="U61" s="145"/>
      <c r="V61" s="105"/>
      <c r="W61" s="105"/>
      <c r="X61" s="105"/>
      <c r="Y61" s="105"/>
    </row>
    <row r="62" spans="10:43">
      <c r="T62" s="659"/>
      <c r="U62" s="623"/>
      <c r="V62" s="623"/>
      <c r="W62" s="623"/>
      <c r="X62" s="623"/>
      <c r="Y62" s="623"/>
    </row>
    <row r="63" spans="10:43">
      <c r="T63" s="659"/>
      <c r="U63" s="623"/>
      <c r="V63" s="623"/>
      <c r="W63" s="623"/>
      <c r="X63" s="623"/>
      <c r="Y63" s="657"/>
    </row>
    <row r="64" spans="10:43">
      <c r="T64" s="659"/>
      <c r="U64" s="623"/>
      <c r="V64" s="623"/>
      <c r="W64" s="623"/>
      <c r="X64" s="623"/>
      <c r="Y64" s="657"/>
    </row>
    <row r="65" spans="20:25">
      <c r="T65" s="659"/>
      <c r="U65" s="623"/>
      <c r="V65" s="623"/>
      <c r="W65" s="658"/>
      <c r="X65" s="658"/>
      <c r="Y65" s="658"/>
    </row>
    <row r="66" spans="20:25">
      <c r="T66" s="659"/>
      <c r="U66" s="657"/>
      <c r="V66" s="657"/>
      <c r="W66" s="657"/>
      <c r="X66" s="657"/>
      <c r="Y66" s="657"/>
    </row>
    <row r="67" spans="20:25">
      <c r="T67" s="566"/>
      <c r="U67" s="566"/>
      <c r="V67" s="566"/>
      <c r="W67" s="566"/>
      <c r="X67" s="566"/>
      <c r="Y67" s="566"/>
    </row>
  </sheetData>
  <mergeCells count="99">
    <mergeCell ref="AD7:AD11"/>
    <mergeCell ref="AD31:AE31"/>
    <mergeCell ref="Q19:Q21"/>
    <mergeCell ref="AD35:AE35"/>
    <mergeCell ref="AD22:AD26"/>
    <mergeCell ref="W17:W21"/>
    <mergeCell ref="W22:W26"/>
    <mergeCell ref="W30:X30"/>
    <mergeCell ref="W12:W16"/>
    <mergeCell ref="AE18:AE21"/>
    <mergeCell ref="W35:X35"/>
    <mergeCell ref="W32:X32"/>
    <mergeCell ref="AD30:AE30"/>
    <mergeCell ref="AD12:AD16"/>
    <mergeCell ref="AD17:AD21"/>
    <mergeCell ref="X18:X21"/>
    <mergeCell ref="R3:V3"/>
    <mergeCell ref="P3:Q3"/>
    <mergeCell ref="I3:J3"/>
    <mergeCell ref="K3:O3"/>
    <mergeCell ref="AR3:AS3"/>
    <mergeCell ref="AF3:AJ3"/>
    <mergeCell ref="AD3:AE3"/>
    <mergeCell ref="W3:X3"/>
    <mergeCell ref="A38:X38"/>
    <mergeCell ref="B22:B26"/>
    <mergeCell ref="A29:A36"/>
    <mergeCell ref="B36:C36"/>
    <mergeCell ref="W33:X33"/>
    <mergeCell ref="W34:X34"/>
    <mergeCell ref="I33:J33"/>
    <mergeCell ref="I36:J36"/>
    <mergeCell ref="W31:X31"/>
    <mergeCell ref="P34:Q34"/>
    <mergeCell ref="P35:Q35"/>
    <mergeCell ref="I29:J29"/>
    <mergeCell ref="I32:J32"/>
    <mergeCell ref="I34:J34"/>
    <mergeCell ref="P31:Q31"/>
    <mergeCell ref="A37:K37"/>
    <mergeCell ref="B30:C30"/>
    <mergeCell ref="B12:B16"/>
    <mergeCell ref="P32:Q32"/>
    <mergeCell ref="B17:B21"/>
    <mergeCell ref="I17:I21"/>
    <mergeCell ref="B29:C29"/>
    <mergeCell ref="I22:I26"/>
    <mergeCell ref="I31:J31"/>
    <mergeCell ref="I30:J30"/>
    <mergeCell ref="P30:Q30"/>
    <mergeCell ref="B31:C31"/>
    <mergeCell ref="B32:C32"/>
    <mergeCell ref="P18:P21"/>
    <mergeCell ref="J18:J21"/>
    <mergeCell ref="A22:A26"/>
    <mergeCell ref="AD32:AE32"/>
    <mergeCell ref="AD33:AE33"/>
    <mergeCell ref="AD34:AE34"/>
    <mergeCell ref="W36:X36"/>
    <mergeCell ref="P36:Q36"/>
    <mergeCell ref="B34:C34"/>
    <mergeCell ref="B35:C35"/>
    <mergeCell ref="P29:Q29"/>
    <mergeCell ref="P22:P26"/>
    <mergeCell ref="P33:Q33"/>
    <mergeCell ref="B33:C33"/>
    <mergeCell ref="I35:J35"/>
    <mergeCell ref="AD29:AE29"/>
    <mergeCell ref="W29:X29"/>
    <mergeCell ref="AD36:AE36"/>
    <mergeCell ref="B5:B6"/>
    <mergeCell ref="I12:I16"/>
    <mergeCell ref="I5:I6"/>
    <mergeCell ref="P5:P6"/>
    <mergeCell ref="I7:I11"/>
    <mergeCell ref="P7:P13"/>
    <mergeCell ref="P14:P17"/>
    <mergeCell ref="J47:J51"/>
    <mergeCell ref="A1:AJ1"/>
    <mergeCell ref="W2:Y2"/>
    <mergeCell ref="AD2:AF2"/>
    <mergeCell ref="Y3:AC3"/>
    <mergeCell ref="A17:A21"/>
    <mergeCell ref="W7:W11"/>
    <mergeCell ref="C18:C21"/>
    <mergeCell ref="A5:A6"/>
    <mergeCell ref="W5:W6"/>
    <mergeCell ref="A12:A16"/>
    <mergeCell ref="A7:A11"/>
    <mergeCell ref="AD5:AD6"/>
    <mergeCell ref="B7:B11"/>
    <mergeCell ref="B3:C3"/>
    <mergeCell ref="D3:H3"/>
    <mergeCell ref="AN17:AN20"/>
    <mergeCell ref="AM21:AM25"/>
    <mergeCell ref="AM4:AM5"/>
    <mergeCell ref="AM6:AM10"/>
    <mergeCell ref="AM11:AM15"/>
    <mergeCell ref="AM16:AM20"/>
  </mergeCells>
  <phoneticPr fontId="1" type="noConversion"/>
  <dataValidations count="2">
    <dataValidation type="list" allowBlank="1" showInputMessage="1" showErrorMessage="1" sqref="J12:J16" xr:uid="{00000000-0002-0000-0500-000000000000}">
      <formula1>湯食</formula1>
    </dataValidation>
    <dataValidation type="list" allowBlank="1" showInputMessage="1" showErrorMessage="1" sqref="I12" xr:uid="{00000000-0002-0000-0500-000001000000}">
      <formula1>湯品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F67"/>
  <sheetViews>
    <sheetView zoomScale="80" zoomScaleNormal="80" workbookViewId="0">
      <selection sqref="A1:AJ1"/>
    </sheetView>
  </sheetViews>
  <sheetFormatPr defaultRowHeight="16.5"/>
  <cols>
    <col min="1" max="2" width="7.625" style="5" customWidth="1"/>
    <col min="3" max="3" width="10.625" style="6" customWidth="1"/>
    <col min="4" max="4" width="7.625" style="5" customWidth="1"/>
    <col min="5" max="8" width="5.625" style="5" customWidth="1"/>
    <col min="9" max="9" width="7.625" style="5" customWidth="1"/>
    <col min="10" max="10" width="10.625" style="6" customWidth="1"/>
    <col min="11" max="11" width="7.625" style="5" customWidth="1"/>
    <col min="12" max="15" width="5.625" style="5" customWidth="1"/>
    <col min="16" max="16" width="7.625" style="5" customWidth="1"/>
    <col min="17" max="17" width="10.625" style="5" customWidth="1"/>
    <col min="18" max="18" width="7.625" style="5" customWidth="1"/>
    <col min="19" max="22" width="5.625" style="5" customWidth="1"/>
    <col min="23" max="23" width="7.625" style="6" customWidth="1"/>
    <col min="24" max="24" width="10.625" style="5" customWidth="1"/>
    <col min="25" max="25" width="7.625" style="5" customWidth="1"/>
    <col min="26" max="29" width="5.625" style="5" customWidth="1"/>
    <col min="30" max="30" width="7.625" style="5" customWidth="1"/>
    <col min="31" max="31" width="11.125" style="5" customWidth="1"/>
    <col min="32" max="32" width="7.625" style="5" customWidth="1"/>
    <col min="33" max="35" width="5.625" style="5" customWidth="1"/>
    <col min="36" max="36" width="5.75" style="5" customWidth="1"/>
    <col min="37" max="37" width="7.625" style="177" customWidth="1"/>
    <col min="38" max="38" width="11" style="177" customWidth="1"/>
    <col min="39" max="39" width="7.625" style="177" customWidth="1"/>
    <col min="40" max="43" width="5.625" style="177" customWidth="1"/>
    <col min="44" max="45" width="9" style="5"/>
    <col min="46" max="46" width="11.5" style="5" customWidth="1"/>
    <col min="47" max="47" width="12.5" style="5" customWidth="1"/>
    <col min="48" max="48" width="13.125" style="5" customWidth="1"/>
    <col min="49" max="49" width="12.875" style="5" customWidth="1"/>
    <col min="50" max="16384" width="9" style="5"/>
  </cols>
  <sheetData>
    <row r="1" spans="1:58" s="1" customFormat="1" ht="21">
      <c r="A1" s="780" t="s">
        <v>459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  <c r="O1" s="780"/>
      <c r="P1" s="780"/>
      <c r="Q1" s="780"/>
      <c r="R1" s="780"/>
      <c r="S1" s="780"/>
      <c r="T1" s="780"/>
      <c r="U1" s="780"/>
      <c r="V1" s="780"/>
      <c r="W1" s="780"/>
      <c r="X1" s="780"/>
      <c r="Y1" s="780"/>
      <c r="Z1" s="780"/>
      <c r="AA1" s="780"/>
      <c r="AB1" s="780"/>
      <c r="AC1" s="780"/>
      <c r="AD1" s="780"/>
      <c r="AE1" s="780"/>
      <c r="AF1" s="780"/>
      <c r="AG1" s="780"/>
      <c r="AH1" s="780"/>
      <c r="AI1" s="780"/>
      <c r="AJ1" s="780"/>
      <c r="AK1" s="146"/>
      <c r="AL1" s="146"/>
      <c r="AM1" s="146"/>
      <c r="AN1" s="146"/>
      <c r="AO1" s="146"/>
      <c r="AP1" s="146"/>
      <c r="AQ1" s="146"/>
    </row>
    <row r="2" spans="1:58" s="1" customFormat="1" ht="28.5" thickBot="1">
      <c r="A2" s="2" t="s">
        <v>76</v>
      </c>
      <c r="B2" s="2"/>
      <c r="C2" s="2"/>
      <c r="D2" s="915" t="s">
        <v>5</v>
      </c>
      <c r="E2" s="915"/>
      <c r="F2" s="915"/>
      <c r="G2" s="915"/>
      <c r="H2" s="915"/>
      <c r="I2" s="915"/>
      <c r="J2" s="915"/>
      <c r="O2" s="916" t="s">
        <v>7</v>
      </c>
      <c r="P2" s="916"/>
      <c r="Q2" s="916"/>
      <c r="R2" s="916"/>
      <c r="S2" s="916"/>
      <c r="T2" s="916"/>
      <c r="U2" s="916"/>
      <c r="V2" s="916"/>
      <c r="W2" s="3"/>
      <c r="X2" s="917" t="s">
        <v>4</v>
      </c>
      <c r="Y2" s="917"/>
      <c r="Z2" s="917"/>
      <c r="AA2" s="917"/>
      <c r="AB2" s="917"/>
      <c r="AC2" s="917"/>
      <c r="AD2" s="917"/>
      <c r="AE2" s="917"/>
      <c r="AF2" s="917"/>
      <c r="AG2" s="917"/>
      <c r="AH2" s="917"/>
      <c r="AI2" s="917"/>
      <c r="AJ2" s="917"/>
      <c r="AK2" s="304"/>
      <c r="AL2" s="146"/>
      <c r="AM2" s="146"/>
      <c r="AN2" s="146"/>
      <c r="AO2" s="146"/>
      <c r="AP2" s="146"/>
      <c r="AQ2" s="146"/>
      <c r="AR2" s="58"/>
      <c r="AS2" s="58"/>
      <c r="AT2" s="208"/>
      <c r="AU2" s="58"/>
      <c r="AV2" s="58"/>
      <c r="AW2" s="58"/>
      <c r="AX2" s="58"/>
      <c r="AY2" s="58"/>
      <c r="AZ2" s="58"/>
      <c r="BA2" s="58"/>
    </row>
    <row r="3" spans="1:58" s="338" customFormat="1" ht="18" customHeight="1" thickBot="1">
      <c r="A3" s="337" t="s">
        <v>113</v>
      </c>
      <c r="B3" s="791" t="s">
        <v>274</v>
      </c>
      <c r="C3" s="792"/>
      <c r="D3" s="793" t="s">
        <v>114</v>
      </c>
      <c r="E3" s="794"/>
      <c r="F3" s="794"/>
      <c r="G3" s="794"/>
      <c r="H3" s="795"/>
      <c r="I3" s="783">
        <v>46126</v>
      </c>
      <c r="J3" s="784"/>
      <c r="K3" s="918" t="s">
        <v>96</v>
      </c>
      <c r="L3" s="794"/>
      <c r="M3" s="794"/>
      <c r="N3" s="794"/>
      <c r="O3" s="795"/>
      <c r="P3" s="783" t="s">
        <v>227</v>
      </c>
      <c r="Q3" s="784"/>
      <c r="R3" s="919" t="s">
        <v>115</v>
      </c>
      <c r="S3" s="786"/>
      <c r="T3" s="786"/>
      <c r="U3" s="786"/>
      <c r="V3" s="789"/>
      <c r="W3" s="886">
        <v>46128</v>
      </c>
      <c r="X3" s="887"/>
      <c r="Y3" s="918" t="s">
        <v>97</v>
      </c>
      <c r="Z3" s="794"/>
      <c r="AA3" s="794"/>
      <c r="AB3" s="794"/>
      <c r="AC3" s="795"/>
      <c r="AD3" s="886">
        <v>46129</v>
      </c>
      <c r="AE3" s="887"/>
      <c r="AF3" s="870" t="s">
        <v>30</v>
      </c>
      <c r="AG3" s="871"/>
      <c r="AH3" s="871"/>
      <c r="AI3" s="871"/>
      <c r="AJ3" s="872"/>
      <c r="AK3" s="128"/>
      <c r="AL3" s="128"/>
      <c r="AM3" s="210"/>
      <c r="AN3" s="433"/>
      <c r="AO3" s="484"/>
      <c r="AP3" s="105"/>
      <c r="AQ3" s="305"/>
      <c r="AR3" s="105"/>
      <c r="AS3" s="434"/>
      <c r="AT3" s="227"/>
      <c r="AU3" s="105"/>
      <c r="AV3" s="484"/>
      <c r="AW3" s="128"/>
      <c r="AX3" s="377"/>
      <c r="AY3" s="484"/>
      <c r="AZ3" s="484"/>
      <c r="BA3" s="484"/>
      <c r="BB3" s="484"/>
      <c r="BC3" s="484"/>
      <c r="BD3" s="484"/>
    </row>
    <row r="4" spans="1:58" s="6" customFormat="1" ht="18" customHeight="1">
      <c r="A4" s="239" t="s">
        <v>23</v>
      </c>
      <c r="B4" s="244" t="s">
        <v>55</v>
      </c>
      <c r="C4" s="53" t="s">
        <v>32</v>
      </c>
      <c r="D4" s="53" t="s">
        <v>112</v>
      </c>
      <c r="E4" s="8" t="s">
        <v>98</v>
      </c>
      <c r="F4" s="8" t="s">
        <v>99</v>
      </c>
      <c r="G4" s="8" t="s">
        <v>100</v>
      </c>
      <c r="H4" s="461" t="s">
        <v>57</v>
      </c>
      <c r="I4" s="241" t="s">
        <v>55</v>
      </c>
      <c r="J4" s="53" t="s">
        <v>32</v>
      </c>
      <c r="K4" s="53" t="s">
        <v>112</v>
      </c>
      <c r="L4" s="53" t="s">
        <v>98</v>
      </c>
      <c r="M4" s="53" t="s">
        <v>99</v>
      </c>
      <c r="N4" s="53" t="s">
        <v>100</v>
      </c>
      <c r="O4" s="462" t="s">
        <v>57</v>
      </c>
      <c r="P4" s="241" t="s">
        <v>55</v>
      </c>
      <c r="Q4" s="53" t="s">
        <v>56</v>
      </c>
      <c r="R4" s="53" t="s">
        <v>112</v>
      </c>
      <c r="S4" s="8" t="s">
        <v>98</v>
      </c>
      <c r="T4" s="8" t="s">
        <v>99</v>
      </c>
      <c r="U4" s="8" t="s">
        <v>100</v>
      </c>
      <c r="V4" s="242" t="s">
        <v>57</v>
      </c>
      <c r="W4" s="241" t="s">
        <v>55</v>
      </c>
      <c r="X4" s="53" t="s">
        <v>56</v>
      </c>
      <c r="Y4" s="53" t="s">
        <v>112</v>
      </c>
      <c r="Z4" s="8" t="s">
        <v>98</v>
      </c>
      <c r="AA4" s="8" t="s">
        <v>99</v>
      </c>
      <c r="AB4" s="8" t="s">
        <v>100</v>
      </c>
      <c r="AC4" s="242" t="s">
        <v>57</v>
      </c>
      <c r="AD4" s="241" t="s">
        <v>55</v>
      </c>
      <c r="AE4" s="53" t="s">
        <v>56</v>
      </c>
      <c r="AF4" s="53" t="s">
        <v>112</v>
      </c>
      <c r="AG4" s="8" t="s">
        <v>98</v>
      </c>
      <c r="AH4" s="8" t="s">
        <v>99</v>
      </c>
      <c r="AI4" s="8" t="s">
        <v>100</v>
      </c>
      <c r="AJ4" s="242" t="s">
        <v>143</v>
      </c>
      <c r="AK4" s="105"/>
      <c r="AL4" s="484"/>
      <c r="AM4" s="210"/>
      <c r="AN4" s="433"/>
      <c r="AO4" s="484"/>
      <c r="AP4" s="105"/>
      <c r="AQ4" s="105"/>
      <c r="AR4" s="105"/>
      <c r="AS4" s="434"/>
      <c r="AT4" s="160"/>
      <c r="AU4" s="105"/>
      <c r="AV4" s="105"/>
      <c r="AW4" s="484"/>
      <c r="AX4" s="484"/>
      <c r="AY4" s="484"/>
      <c r="AZ4" s="128"/>
      <c r="BA4" s="50"/>
      <c r="BB4" s="50"/>
      <c r="BC4" s="50"/>
      <c r="BD4" s="50"/>
      <c r="BE4" s="50"/>
      <c r="BF4" s="50"/>
    </row>
    <row r="5" spans="1:58" s="243" customFormat="1" ht="18" customHeight="1">
      <c r="A5" s="842" t="s">
        <v>3</v>
      </c>
      <c r="B5" s="839" t="s">
        <v>45</v>
      </c>
      <c r="C5" s="702" t="s">
        <v>31</v>
      </c>
      <c r="D5" s="702">
        <v>120</v>
      </c>
      <c r="E5" s="182">
        <f>D5/20</f>
        <v>6</v>
      </c>
      <c r="F5" s="182"/>
      <c r="G5" s="182"/>
      <c r="H5" s="308"/>
      <c r="I5" s="765" t="s">
        <v>47</v>
      </c>
      <c r="J5" s="695" t="s">
        <v>9</v>
      </c>
      <c r="K5" s="695">
        <v>100</v>
      </c>
      <c r="L5" s="182">
        <f>K5/20</f>
        <v>5</v>
      </c>
      <c r="M5" s="182"/>
      <c r="N5" s="182"/>
      <c r="O5" s="415"/>
      <c r="P5" s="765" t="s">
        <v>372</v>
      </c>
      <c r="Q5" s="702" t="s">
        <v>373</v>
      </c>
      <c r="R5" s="702">
        <v>180</v>
      </c>
      <c r="S5" s="702">
        <f>R5/30</f>
        <v>6</v>
      </c>
      <c r="T5" s="702"/>
      <c r="U5" s="702"/>
      <c r="V5" s="308"/>
      <c r="W5" s="765" t="s">
        <v>93</v>
      </c>
      <c r="X5" s="695" t="s">
        <v>94</v>
      </c>
      <c r="Y5" s="695">
        <v>100</v>
      </c>
      <c r="Z5" s="182">
        <f>Y5/20</f>
        <v>5</v>
      </c>
      <c r="AA5" s="182"/>
      <c r="AB5" s="182"/>
      <c r="AC5" s="308"/>
      <c r="AD5" s="765" t="s">
        <v>45</v>
      </c>
      <c r="AE5" s="695" t="s">
        <v>31</v>
      </c>
      <c r="AF5" s="695">
        <v>110</v>
      </c>
      <c r="AG5" s="182">
        <f>AF5/20</f>
        <v>5.5</v>
      </c>
      <c r="AH5" s="182"/>
      <c r="AI5" s="182"/>
      <c r="AJ5" s="308"/>
      <c r="AK5" s="227"/>
      <c r="AL5" s="522"/>
      <c r="AM5" s="521"/>
      <c r="AN5" s="105"/>
      <c r="AO5" s="105"/>
      <c r="AP5" s="305"/>
      <c r="AQ5" s="105"/>
      <c r="AR5" s="130"/>
      <c r="AS5" s="434"/>
      <c r="AT5" s="210"/>
      <c r="AU5" s="105"/>
      <c r="AV5" s="105"/>
      <c r="AW5" s="294"/>
      <c r="AX5" s="295"/>
      <c r="AY5" s="294"/>
      <c r="AZ5" s="128"/>
      <c r="BA5" s="195"/>
      <c r="BB5" s="195"/>
      <c r="BC5" s="195"/>
      <c r="BD5" s="195"/>
      <c r="BE5" s="195"/>
      <c r="BF5" s="195"/>
    </row>
    <row r="6" spans="1:58" s="243" customFormat="1" ht="18" customHeight="1">
      <c r="A6" s="843"/>
      <c r="B6" s="841"/>
      <c r="C6" s="702"/>
      <c r="D6" s="702"/>
      <c r="E6" s="182"/>
      <c r="F6" s="182"/>
      <c r="G6" s="182"/>
      <c r="H6" s="308"/>
      <c r="I6" s="766"/>
      <c r="J6" s="175" t="s">
        <v>29</v>
      </c>
      <c r="K6" s="174">
        <v>20</v>
      </c>
      <c r="L6" s="182">
        <f>K6/20</f>
        <v>1</v>
      </c>
      <c r="M6" s="182"/>
      <c r="N6" s="182"/>
      <c r="O6" s="415"/>
      <c r="P6" s="766"/>
      <c r="Q6" s="175"/>
      <c r="R6" s="175"/>
      <c r="S6" s="702"/>
      <c r="T6" s="702"/>
      <c r="U6" s="152"/>
      <c r="V6" s="308"/>
      <c r="W6" s="766"/>
      <c r="X6" s="175" t="s">
        <v>29</v>
      </c>
      <c r="Y6" s="174">
        <v>20</v>
      </c>
      <c r="Z6" s="182">
        <f>Y6/20</f>
        <v>1</v>
      </c>
      <c r="AA6" s="182"/>
      <c r="AB6" s="182"/>
      <c r="AC6" s="308"/>
      <c r="AD6" s="766"/>
      <c r="AE6" s="695"/>
      <c r="AF6" s="695"/>
      <c r="AG6" s="182"/>
      <c r="AH6" s="182"/>
      <c r="AI6" s="182"/>
      <c r="AJ6" s="308"/>
      <c r="AK6" s="227"/>
      <c r="AL6" s="522"/>
      <c r="AM6" s="521"/>
      <c r="AN6" s="105"/>
      <c r="AO6" s="305"/>
      <c r="AP6" s="105"/>
      <c r="AQ6" s="105"/>
      <c r="AR6" s="130"/>
      <c r="AS6" s="434"/>
      <c r="AT6" s="210"/>
      <c r="AU6" s="298"/>
      <c r="AV6" s="299"/>
      <c r="AW6" s="294"/>
      <c r="AX6" s="294"/>
      <c r="AY6" s="294"/>
      <c r="AZ6" s="128"/>
      <c r="BA6" s="195"/>
      <c r="BB6" s="195"/>
      <c r="BC6" s="195"/>
      <c r="BD6" s="195"/>
      <c r="BE6" s="195"/>
      <c r="BF6" s="195"/>
    </row>
    <row r="7" spans="1:58" s="243" customFormat="1" ht="18" customHeight="1">
      <c r="A7" s="842" t="s">
        <v>24</v>
      </c>
      <c r="B7" s="920" t="s">
        <v>366</v>
      </c>
      <c r="C7" s="702" t="s">
        <v>367</v>
      </c>
      <c r="D7" s="702">
        <v>80</v>
      </c>
      <c r="E7" s="265"/>
      <c r="F7" s="266">
        <f>D7/35</f>
        <v>2.2857142857142856</v>
      </c>
      <c r="G7" s="265"/>
      <c r="H7" s="308"/>
      <c r="I7" s="767" t="s">
        <v>348</v>
      </c>
      <c r="J7" s="138" t="s">
        <v>317</v>
      </c>
      <c r="K7" s="152">
        <v>100</v>
      </c>
      <c r="L7" s="695"/>
      <c r="M7" s="695">
        <f>K7*0.65/35</f>
        <v>1.8571428571428572</v>
      </c>
      <c r="N7" s="152"/>
      <c r="O7" s="254"/>
      <c r="P7" s="768" t="s">
        <v>374</v>
      </c>
      <c r="Q7" s="175" t="s">
        <v>375</v>
      </c>
      <c r="R7" s="175">
        <v>50</v>
      </c>
      <c r="S7" s="83"/>
      <c r="T7" s="83">
        <f>R7*0.8/35</f>
        <v>1.1428571428571428</v>
      </c>
      <c r="U7" s="83"/>
      <c r="V7" s="308"/>
      <c r="W7" s="767" t="s">
        <v>442</v>
      </c>
      <c r="X7" s="175" t="s">
        <v>285</v>
      </c>
      <c r="Y7" s="695">
        <v>90</v>
      </c>
      <c r="Z7" s="255"/>
      <c r="AA7" s="255">
        <f>Y7*0.65/35</f>
        <v>1.6714285714285715</v>
      </c>
      <c r="AB7" s="255"/>
      <c r="AC7" s="307"/>
      <c r="AD7" s="767" t="s">
        <v>335</v>
      </c>
      <c r="AE7" s="175" t="s">
        <v>336</v>
      </c>
      <c r="AF7" s="386">
        <v>95</v>
      </c>
      <c r="AG7" s="301"/>
      <c r="AH7" s="301">
        <f>AF7/35</f>
        <v>2.7142857142857144</v>
      </c>
      <c r="AI7" s="259"/>
      <c r="AJ7" s="308"/>
      <c r="AK7" s="210"/>
      <c r="AL7" s="767" t="s">
        <v>316</v>
      </c>
      <c r="AM7" s="382" t="s">
        <v>175</v>
      </c>
      <c r="AN7" s="673">
        <v>75</v>
      </c>
      <c r="AO7" s="301"/>
      <c r="AP7" s="301">
        <f>AN7/35</f>
        <v>2.1428571428571428</v>
      </c>
      <c r="AQ7" s="259"/>
      <c r="AR7" s="308"/>
      <c r="AS7" s="767" t="s">
        <v>315</v>
      </c>
      <c r="AT7" s="382" t="s">
        <v>127</v>
      </c>
      <c r="AU7" s="673">
        <v>90</v>
      </c>
      <c r="AV7" s="576"/>
      <c r="AW7" s="429">
        <f>AU7*0.65/35</f>
        <v>1.6714285714285715</v>
      </c>
      <c r="AX7" s="152"/>
      <c r="AY7" s="294"/>
      <c r="AZ7" s="128"/>
      <c r="BA7" s="195"/>
      <c r="BB7" s="195"/>
      <c r="BC7" s="195"/>
      <c r="BD7" s="195"/>
      <c r="BE7" s="195"/>
      <c r="BF7" s="195"/>
    </row>
    <row r="8" spans="1:58" s="243" customFormat="1" ht="18" customHeight="1">
      <c r="A8" s="842"/>
      <c r="B8" s="920"/>
      <c r="C8" s="702"/>
      <c r="D8" s="702"/>
      <c r="E8" s="327"/>
      <c r="F8" s="327"/>
      <c r="G8" s="265"/>
      <c r="H8" s="308"/>
      <c r="I8" s="768"/>
      <c r="J8" s="138"/>
      <c r="K8" s="175"/>
      <c r="L8" s="695"/>
      <c r="M8" s="152"/>
      <c r="N8" s="695"/>
      <c r="O8" s="254"/>
      <c r="P8" s="768"/>
      <c r="Q8" s="175" t="s">
        <v>252</v>
      </c>
      <c r="R8" s="175">
        <v>30</v>
      </c>
      <c r="S8" s="152"/>
      <c r="T8" s="152"/>
      <c r="U8" s="152">
        <v>0.2</v>
      </c>
      <c r="V8" s="308"/>
      <c r="W8" s="768"/>
      <c r="X8" s="695" t="s">
        <v>145</v>
      </c>
      <c r="Y8" s="695">
        <v>25</v>
      </c>
      <c r="Z8" s="255"/>
      <c r="AA8" s="255"/>
      <c r="AB8" s="255">
        <f>Y8/100</f>
        <v>0.25</v>
      </c>
      <c r="AC8" s="307"/>
      <c r="AD8" s="768"/>
      <c r="AE8" s="175"/>
      <c r="AF8" s="175"/>
      <c r="AG8" s="175"/>
      <c r="AH8" s="175"/>
      <c r="AI8" s="175"/>
      <c r="AJ8" s="308"/>
      <c r="AK8" s="210"/>
      <c r="AL8" s="768"/>
      <c r="AM8" s="382" t="s">
        <v>165</v>
      </c>
      <c r="AN8" s="175">
        <v>30</v>
      </c>
      <c r="AO8" s="175"/>
      <c r="AP8" s="175"/>
      <c r="AQ8" s="175">
        <f>AN8/100</f>
        <v>0.3</v>
      </c>
      <c r="AR8" s="308"/>
      <c r="AS8" s="768"/>
      <c r="AT8" s="382" t="s">
        <v>102</v>
      </c>
      <c r="AU8" s="673">
        <v>25</v>
      </c>
      <c r="AV8" s="576"/>
      <c r="AW8" s="429"/>
      <c r="AX8" s="152">
        <f>AU8/100</f>
        <v>0.25</v>
      </c>
      <c r="AY8" s="294"/>
      <c r="AZ8" s="128"/>
      <c r="BA8" s="474"/>
      <c r="BB8" s="195"/>
      <c r="BC8" s="195"/>
      <c r="BD8" s="195"/>
      <c r="BE8" s="195"/>
      <c r="BF8" s="195"/>
    </row>
    <row r="9" spans="1:58" s="243" customFormat="1" ht="18" customHeight="1">
      <c r="A9" s="842"/>
      <c r="B9" s="920"/>
      <c r="C9" s="702"/>
      <c r="D9" s="702"/>
      <c r="E9" s="265"/>
      <c r="F9" s="265"/>
      <c r="G9" s="265"/>
      <c r="H9" s="308"/>
      <c r="I9" s="768"/>
      <c r="J9" s="138" t="s">
        <v>349</v>
      </c>
      <c r="K9" s="520">
        <v>20</v>
      </c>
      <c r="L9" s="695"/>
      <c r="M9" s="695"/>
      <c r="N9" s="152">
        <f>K9/100</f>
        <v>0.2</v>
      </c>
      <c r="O9" s="254"/>
      <c r="P9" s="768"/>
      <c r="Q9" s="603" t="s">
        <v>376</v>
      </c>
      <c r="R9" s="520">
        <v>20</v>
      </c>
      <c r="S9" s="152"/>
      <c r="T9" s="152"/>
      <c r="U9" s="152">
        <v>0.13200000000000001</v>
      </c>
      <c r="V9" s="308"/>
      <c r="W9" s="768"/>
      <c r="X9" s="152" t="s">
        <v>155</v>
      </c>
      <c r="Y9" s="6" t="s">
        <v>111</v>
      </c>
      <c r="Z9" s="289"/>
      <c r="AA9" s="289"/>
      <c r="AB9" s="289"/>
      <c r="AC9" s="307"/>
      <c r="AD9" s="768"/>
      <c r="AE9" s="175"/>
      <c r="AF9" s="175"/>
      <c r="AG9" s="363"/>
      <c r="AH9" s="175"/>
      <c r="AI9" s="175"/>
      <c r="AJ9" s="308"/>
      <c r="AK9" s="210"/>
      <c r="AL9" s="768"/>
      <c r="AM9" s="382" t="s">
        <v>140</v>
      </c>
      <c r="AN9" s="175">
        <v>25</v>
      </c>
      <c r="AO9" s="363">
        <f>AN9/90</f>
        <v>0.27777777777777779</v>
      </c>
      <c r="AP9" s="175"/>
      <c r="AQ9" s="175"/>
      <c r="AR9" s="308"/>
      <c r="AS9" s="768"/>
      <c r="AT9" s="382" t="s">
        <v>91</v>
      </c>
      <c r="AU9" s="386">
        <v>10</v>
      </c>
      <c r="AV9" s="576"/>
      <c r="AW9" s="429"/>
      <c r="AX9" s="152">
        <f>AU9/100</f>
        <v>0.1</v>
      </c>
      <c r="AY9" s="294"/>
      <c r="AZ9" s="128"/>
      <c r="BA9" s="252"/>
      <c r="BB9" s="195"/>
      <c r="BC9" s="195"/>
      <c r="BD9" s="195"/>
      <c r="BE9" s="195"/>
      <c r="BF9" s="195"/>
    </row>
    <row r="10" spans="1:58" s="243" customFormat="1" ht="18" customHeight="1">
      <c r="A10" s="842"/>
      <c r="B10" s="920"/>
      <c r="C10" s="702"/>
      <c r="D10" s="702"/>
      <c r="E10" s="265"/>
      <c r="F10" s="265"/>
      <c r="G10" s="265"/>
      <c r="H10" s="308"/>
      <c r="I10" s="768"/>
      <c r="J10" s="175"/>
      <c r="K10" s="695"/>
      <c r="L10" s="695"/>
      <c r="M10" s="152"/>
      <c r="N10" s="695"/>
      <c r="O10" s="308"/>
      <c r="P10" s="768"/>
      <c r="Q10" s="152" t="s">
        <v>377</v>
      </c>
      <c r="R10" s="152" t="s">
        <v>41</v>
      </c>
      <c r="S10" s="152"/>
      <c r="T10" s="152"/>
      <c r="U10" s="152"/>
      <c r="V10" s="308"/>
      <c r="W10" s="768"/>
      <c r="X10" s="152"/>
      <c r="Y10" s="152"/>
      <c r="Z10" s="289"/>
      <c r="AA10" s="289"/>
      <c r="AB10" s="289"/>
      <c r="AC10" s="307"/>
      <c r="AD10" s="768"/>
      <c r="AE10" s="175"/>
      <c r="AF10" s="175"/>
      <c r="AG10" s="175"/>
      <c r="AH10" s="175"/>
      <c r="AI10" s="175"/>
      <c r="AJ10" s="308"/>
      <c r="AK10" s="210"/>
      <c r="AL10" s="768"/>
      <c r="AM10" s="382"/>
      <c r="AN10" s="175"/>
      <c r="AO10" s="175"/>
      <c r="AP10" s="175"/>
      <c r="AQ10" s="175"/>
      <c r="AR10" s="308"/>
      <c r="AS10" s="768"/>
      <c r="AT10" s="382"/>
      <c r="AU10" s="152"/>
      <c r="AV10" s="576"/>
      <c r="AW10" s="429"/>
      <c r="AX10" s="152"/>
      <c r="AY10" s="294"/>
      <c r="AZ10" s="128"/>
      <c r="BA10" s="50"/>
      <c r="BB10" s="195"/>
      <c r="BC10" s="195"/>
      <c r="BD10" s="195"/>
      <c r="BE10" s="195"/>
      <c r="BF10" s="195"/>
    </row>
    <row r="11" spans="1:58" s="243" customFormat="1" ht="18" customHeight="1">
      <c r="A11" s="842"/>
      <c r="B11" s="920"/>
      <c r="C11" s="702"/>
      <c r="D11" s="702"/>
      <c r="E11" s="265"/>
      <c r="F11" s="265"/>
      <c r="G11" s="265"/>
      <c r="H11" s="308"/>
      <c r="I11" s="769"/>
      <c r="J11" s="175"/>
      <c r="K11" s="695"/>
      <c r="L11" s="695"/>
      <c r="M11" s="695"/>
      <c r="N11" s="152"/>
      <c r="O11" s="308"/>
      <c r="P11" s="769"/>
      <c r="Q11" s="152" t="s">
        <v>378</v>
      </c>
      <c r="R11" s="175">
        <v>20</v>
      </c>
      <c r="S11" s="152"/>
      <c r="T11" s="152"/>
      <c r="U11" s="152">
        <f>R11*0.33/100</f>
        <v>6.6000000000000003E-2</v>
      </c>
      <c r="V11" s="308"/>
      <c r="W11" s="769"/>
      <c r="X11" s="689"/>
      <c r="Y11" s="56"/>
      <c r="Z11" s="289"/>
      <c r="AA11" s="289"/>
      <c r="AB11" s="289"/>
      <c r="AC11" s="307"/>
      <c r="AD11" s="769"/>
      <c r="AE11" s="175"/>
      <c r="AF11" s="175"/>
      <c r="AG11" s="175"/>
      <c r="AH11" s="175"/>
      <c r="AI11" s="175"/>
      <c r="AJ11" s="308"/>
      <c r="AK11" s="210"/>
      <c r="AL11" s="769"/>
      <c r="AM11" s="382"/>
      <c r="AN11" s="175"/>
      <c r="AO11" s="175"/>
      <c r="AP11" s="175"/>
      <c r="AQ11" s="175"/>
      <c r="AR11" s="308"/>
      <c r="AS11" s="769"/>
      <c r="AT11" s="382"/>
      <c r="AU11" s="386"/>
      <c r="AV11" s="576"/>
      <c r="AW11" s="429"/>
      <c r="AX11" s="152"/>
      <c r="AY11" s="294"/>
      <c r="AZ11" s="128"/>
      <c r="BA11" s="474"/>
      <c r="BB11" s="195"/>
      <c r="BC11" s="195"/>
      <c r="BD11" s="195"/>
      <c r="BE11" s="195"/>
      <c r="BF11" s="195"/>
    </row>
    <row r="12" spans="1:58" s="243" customFormat="1" ht="18" customHeight="1">
      <c r="A12" s="844" t="s">
        <v>25</v>
      </c>
      <c r="B12" s="909" t="s">
        <v>450</v>
      </c>
      <c r="C12" s="695" t="s">
        <v>40</v>
      </c>
      <c r="D12" s="695">
        <v>50</v>
      </c>
      <c r="E12" s="695"/>
      <c r="F12" s="258">
        <f>D12/55</f>
        <v>0.90909090909090906</v>
      </c>
      <c r="G12" s="259"/>
      <c r="H12" s="683"/>
      <c r="I12" s="812" t="s">
        <v>118</v>
      </c>
      <c r="J12" s="175" t="s">
        <v>266</v>
      </c>
      <c r="K12" s="175">
        <v>35</v>
      </c>
      <c r="L12" s="523">
        <f>K12/85</f>
        <v>0.41176470588235292</v>
      </c>
      <c r="M12" s="283"/>
      <c r="N12" s="272"/>
      <c r="O12" s="415"/>
      <c r="P12" s="767" t="s">
        <v>385</v>
      </c>
      <c r="Q12" s="152" t="s">
        <v>361</v>
      </c>
      <c r="R12" s="152">
        <v>80</v>
      </c>
      <c r="S12" s="702"/>
      <c r="T12" s="702">
        <f>R12*0.65/35</f>
        <v>1.4857142857142858</v>
      </c>
      <c r="U12" s="152"/>
      <c r="V12" s="308"/>
      <c r="W12" s="767" t="s">
        <v>92</v>
      </c>
      <c r="X12" s="695" t="s">
        <v>109</v>
      </c>
      <c r="Y12" s="695">
        <v>60</v>
      </c>
      <c r="Z12" s="265"/>
      <c r="AA12" s="327">
        <f>Y12/140</f>
        <v>0.42857142857142855</v>
      </c>
      <c r="AB12" s="265"/>
      <c r="AC12" s="308"/>
      <c r="AD12" s="893" t="s">
        <v>386</v>
      </c>
      <c r="AE12" s="83" t="s">
        <v>186</v>
      </c>
      <c r="AF12" s="83">
        <v>20</v>
      </c>
      <c r="AG12" s="258"/>
      <c r="AH12" s="258"/>
      <c r="AI12" s="259">
        <f>AF12/100</f>
        <v>0.2</v>
      </c>
      <c r="AJ12" s="308"/>
      <c r="AK12" s="210"/>
      <c r="AL12" s="880" t="s">
        <v>321</v>
      </c>
      <c r="AM12" s="621" t="s">
        <v>322</v>
      </c>
      <c r="AN12" s="621">
        <v>30</v>
      </c>
      <c r="AO12" s="580"/>
      <c r="AP12" s="580"/>
      <c r="AQ12" s="621">
        <f>AN12/100</f>
        <v>0.3</v>
      </c>
      <c r="AR12" s="308"/>
      <c r="AS12" s="880" t="s">
        <v>92</v>
      </c>
      <c r="AT12" s="653" t="s">
        <v>311</v>
      </c>
      <c r="AU12" s="583">
        <v>60</v>
      </c>
      <c r="AV12" s="597"/>
      <c r="AW12" s="577">
        <f>AU12/140</f>
        <v>0.42857142857142855</v>
      </c>
      <c r="AX12" s="152"/>
      <c r="AY12" s="294"/>
      <c r="AZ12" s="128"/>
      <c r="BA12" s="474"/>
      <c r="BB12" s="195"/>
      <c r="BC12" s="195"/>
      <c r="BD12" s="195"/>
      <c r="BE12" s="195"/>
      <c r="BF12" s="195"/>
    </row>
    <row r="13" spans="1:58" s="243" customFormat="1" ht="18" customHeight="1">
      <c r="A13" s="842"/>
      <c r="B13" s="910"/>
      <c r="C13" s="695" t="s">
        <v>91</v>
      </c>
      <c r="D13" s="695">
        <v>20</v>
      </c>
      <c r="E13" s="695"/>
      <c r="F13" s="259"/>
      <c r="G13" s="259">
        <f>D13/100</f>
        <v>0.2</v>
      </c>
      <c r="H13" s="683"/>
      <c r="I13" s="813"/>
      <c r="J13" s="175" t="s">
        <v>160</v>
      </c>
      <c r="K13" s="175">
        <v>25</v>
      </c>
      <c r="L13" s="272"/>
      <c r="M13" s="272"/>
      <c r="N13" s="272">
        <f>K13/100</f>
        <v>0.25</v>
      </c>
      <c r="O13" s="415"/>
      <c r="P13" s="768"/>
      <c r="Q13" s="732"/>
      <c r="R13" s="175"/>
      <c r="S13" s="702"/>
      <c r="T13" s="152"/>
      <c r="U13" s="702"/>
      <c r="V13" s="308"/>
      <c r="W13" s="768"/>
      <c r="X13" s="695" t="s">
        <v>63</v>
      </c>
      <c r="Y13" s="695">
        <v>15</v>
      </c>
      <c r="Z13" s="265"/>
      <c r="AA13" s="327">
        <f>Y13/35</f>
        <v>0.42857142857142855</v>
      </c>
      <c r="AB13" s="265"/>
      <c r="AC13" s="308"/>
      <c r="AD13" s="894"/>
      <c r="AE13" s="610" t="s">
        <v>207</v>
      </c>
      <c r="AF13" s="743">
        <v>40</v>
      </c>
      <c r="AG13" s="258">
        <f>AF13/70</f>
        <v>0.5714285714285714</v>
      </c>
      <c r="AH13" s="327">
        <f>AF13/80</f>
        <v>0.5</v>
      </c>
      <c r="AI13" s="259"/>
      <c r="AJ13" s="308"/>
      <c r="AK13" s="210"/>
      <c r="AL13" s="881"/>
      <c r="AM13" s="631" t="s">
        <v>323</v>
      </c>
      <c r="AN13" s="621">
        <v>20</v>
      </c>
      <c r="AO13" s="580"/>
      <c r="AP13" s="621">
        <f>AN13/40</f>
        <v>0.5</v>
      </c>
      <c r="AQ13" s="621"/>
      <c r="AR13" s="308"/>
      <c r="AS13" s="881"/>
      <c r="AT13" s="653" t="s">
        <v>63</v>
      </c>
      <c r="AU13" s="583">
        <v>15</v>
      </c>
      <c r="AV13" s="597"/>
      <c r="AW13" s="577">
        <f>AU13*0.8/35</f>
        <v>0.34285714285714286</v>
      </c>
      <c r="AX13" s="152"/>
      <c r="AY13" s="294"/>
      <c r="AZ13" s="128"/>
      <c r="BA13" s="474"/>
      <c r="BB13" s="195"/>
      <c r="BC13" s="195"/>
      <c r="BD13" s="195"/>
      <c r="BE13" s="195"/>
      <c r="BF13" s="195"/>
    </row>
    <row r="14" spans="1:58" s="243" customFormat="1" ht="18" customHeight="1">
      <c r="A14" s="842"/>
      <c r="B14" s="910"/>
      <c r="C14" s="695" t="s">
        <v>451</v>
      </c>
      <c r="D14" s="695">
        <v>15</v>
      </c>
      <c r="E14" s="695"/>
      <c r="F14" s="258">
        <f>D14/50</f>
        <v>0.3</v>
      </c>
      <c r="G14" s="259"/>
      <c r="H14" s="683"/>
      <c r="I14" s="813"/>
      <c r="J14" s="175" t="s">
        <v>119</v>
      </c>
      <c r="K14" s="175">
        <v>10</v>
      </c>
      <c r="L14" s="272"/>
      <c r="M14" s="272"/>
      <c r="N14" s="272">
        <f>K14/100</f>
        <v>0.1</v>
      </c>
      <c r="O14" s="415"/>
      <c r="P14" s="768"/>
      <c r="Q14" s="603"/>
      <c r="R14" s="520"/>
      <c r="S14" s="702"/>
      <c r="T14" s="702"/>
      <c r="U14" s="152"/>
      <c r="V14" s="308"/>
      <c r="W14" s="768"/>
      <c r="X14" s="695" t="s">
        <v>149</v>
      </c>
      <c r="Y14" s="6" t="s">
        <v>111</v>
      </c>
      <c r="Z14" s="265"/>
      <c r="AA14" s="327"/>
      <c r="AB14" s="265"/>
      <c r="AC14" s="308"/>
      <c r="AD14" s="894"/>
      <c r="AE14" s="744" t="s">
        <v>91</v>
      </c>
      <c r="AF14" s="138">
        <v>10</v>
      </c>
      <c r="AG14" s="259"/>
      <c r="AH14" s="259"/>
      <c r="AI14" s="259">
        <f t="shared" ref="AI14" si="0">AF14/100</f>
        <v>0.1</v>
      </c>
      <c r="AJ14" s="308"/>
      <c r="AK14" s="210"/>
      <c r="AL14" s="881"/>
      <c r="AM14" s="621" t="s">
        <v>91</v>
      </c>
      <c r="AN14" s="621">
        <v>10</v>
      </c>
      <c r="AO14" s="580"/>
      <c r="AP14" s="621"/>
      <c r="AQ14" s="621">
        <f>AN14/100</f>
        <v>0.1</v>
      </c>
      <c r="AR14" s="308"/>
      <c r="AS14" s="881"/>
      <c r="AT14" s="653" t="s">
        <v>149</v>
      </c>
      <c r="AU14" s="583" t="s">
        <v>111</v>
      </c>
      <c r="AV14" s="597"/>
      <c r="AW14" s="577"/>
      <c r="AX14" s="152"/>
      <c r="AY14" s="294"/>
      <c r="AZ14" s="128"/>
      <c r="BA14" s="474"/>
      <c r="BB14" s="195"/>
      <c r="BC14" s="195"/>
      <c r="BD14" s="195"/>
      <c r="BE14" s="195"/>
      <c r="BF14" s="195"/>
    </row>
    <row r="15" spans="1:58" s="243" customFormat="1" ht="18" customHeight="1">
      <c r="A15" s="842"/>
      <c r="B15" s="910"/>
      <c r="C15" s="695"/>
      <c r="D15" s="695"/>
      <c r="E15" s="695"/>
      <c r="F15" s="259"/>
      <c r="G15" s="259"/>
      <c r="H15" s="683"/>
      <c r="I15" s="813"/>
      <c r="J15" s="610" t="s">
        <v>207</v>
      </c>
      <c r="K15" s="175">
        <v>30</v>
      </c>
      <c r="L15" s="283">
        <f>K15/70</f>
        <v>0.42857142857142855</v>
      </c>
      <c r="M15" s="272"/>
      <c r="N15" s="272"/>
      <c r="O15" s="415"/>
      <c r="P15" s="768"/>
      <c r="Q15" s="175"/>
      <c r="R15" s="702"/>
      <c r="S15" s="702"/>
      <c r="T15" s="152"/>
      <c r="U15" s="702"/>
      <c r="V15" s="308"/>
      <c r="W15" s="768"/>
      <c r="X15" s="695" t="s">
        <v>337</v>
      </c>
      <c r="Y15" s="695">
        <v>1</v>
      </c>
      <c r="Z15" s="265"/>
      <c r="AA15" s="265"/>
      <c r="AB15" s="265"/>
      <c r="AC15" s="308"/>
      <c r="AD15" s="894"/>
      <c r="AE15" s="83" t="s">
        <v>388</v>
      </c>
      <c r="AF15" s="734">
        <v>15</v>
      </c>
      <c r="AG15" s="258">
        <f>AF15/100</f>
        <v>0.15</v>
      </c>
      <c r="AH15" s="259"/>
      <c r="AI15" s="259"/>
      <c r="AJ15" s="308"/>
      <c r="AK15" s="210"/>
      <c r="AL15" s="881"/>
      <c r="AM15" s="621"/>
      <c r="AN15" s="621"/>
      <c r="AO15" s="676"/>
      <c r="AP15" s="621"/>
      <c r="AQ15" s="621"/>
      <c r="AR15" s="308"/>
      <c r="AS15" s="881"/>
      <c r="AT15" s="653" t="s">
        <v>150</v>
      </c>
      <c r="AU15" s="583">
        <v>1</v>
      </c>
      <c r="AV15" s="597"/>
      <c r="AW15" s="597"/>
      <c r="AX15" s="152"/>
      <c r="AY15" s="294"/>
      <c r="AZ15" s="128"/>
      <c r="BA15" s="474"/>
      <c r="BB15" s="195"/>
      <c r="BC15" s="195"/>
      <c r="BD15" s="195"/>
      <c r="BE15" s="195"/>
      <c r="BF15" s="195"/>
    </row>
    <row r="16" spans="1:58" s="243" customFormat="1" ht="18" customHeight="1">
      <c r="A16" s="842"/>
      <c r="B16" s="911"/>
      <c r="C16" s="695"/>
      <c r="D16" s="695"/>
      <c r="E16" s="695"/>
      <c r="F16" s="258"/>
      <c r="G16" s="258"/>
      <c r="H16" s="683"/>
      <c r="I16" s="813"/>
      <c r="J16" s="175"/>
      <c r="K16" s="175"/>
      <c r="L16" s="272"/>
      <c r="M16" s="272"/>
      <c r="N16" s="272"/>
      <c r="O16" s="415"/>
      <c r="P16" s="769"/>
      <c r="Q16" s="175"/>
      <c r="R16" s="702"/>
      <c r="S16" s="702"/>
      <c r="T16" s="702"/>
      <c r="U16" s="152"/>
      <c r="V16" s="308"/>
      <c r="W16" s="769"/>
      <c r="X16" s="695"/>
      <c r="Y16" s="695"/>
      <c r="Z16" s="265"/>
      <c r="AA16" s="265"/>
      <c r="AB16" s="265"/>
      <c r="AC16" s="308"/>
      <c r="AD16" s="895"/>
      <c r="AE16" s="83"/>
      <c r="AF16" s="83"/>
      <c r="AG16" s="260"/>
      <c r="AH16" s="260"/>
      <c r="AI16" s="260"/>
      <c r="AJ16" s="308"/>
      <c r="AK16" s="210"/>
      <c r="AL16" s="882"/>
      <c r="AM16" s="596"/>
      <c r="AN16" s="596"/>
      <c r="AO16" s="676"/>
      <c r="AP16" s="676"/>
      <c r="AQ16" s="676"/>
      <c r="AR16" s="308"/>
      <c r="AS16" s="882"/>
      <c r="AT16" s="653"/>
      <c r="AU16" s="583"/>
      <c r="AV16" s="597"/>
      <c r="AW16" s="597"/>
      <c r="AX16" s="176"/>
      <c r="AY16" s="105"/>
      <c r="AZ16" s="128"/>
      <c r="BA16" s="474"/>
      <c r="BB16" s="195"/>
      <c r="BC16" s="195"/>
      <c r="BD16" s="195"/>
      <c r="BE16" s="195"/>
      <c r="BF16" s="195"/>
    </row>
    <row r="17" spans="1:58" ht="18" customHeight="1">
      <c r="A17" s="836" t="s">
        <v>50</v>
      </c>
      <c r="B17" s="912" t="s">
        <v>68</v>
      </c>
      <c r="C17" s="695" t="s">
        <v>48</v>
      </c>
      <c r="D17" s="695">
        <v>75</v>
      </c>
      <c r="E17" s="695"/>
      <c r="F17" s="182"/>
      <c r="G17" s="265">
        <f>D17/100</f>
        <v>0.75</v>
      </c>
      <c r="H17" s="683"/>
      <c r="I17" s="803" t="s">
        <v>35</v>
      </c>
      <c r="J17" s="175" t="s">
        <v>44</v>
      </c>
      <c r="K17" s="695">
        <v>75</v>
      </c>
      <c r="L17" s="182"/>
      <c r="M17" s="182"/>
      <c r="N17" s="272">
        <f>K17/100</f>
        <v>0.75</v>
      </c>
      <c r="O17" s="415"/>
      <c r="P17" s="803" t="s">
        <v>35</v>
      </c>
      <c r="Q17" s="175" t="s">
        <v>379</v>
      </c>
      <c r="R17" s="175">
        <v>75</v>
      </c>
      <c r="S17" s="180"/>
      <c r="T17" s="152"/>
      <c r="U17" s="152">
        <f>R17/100</f>
        <v>0.75</v>
      </c>
      <c r="V17" s="308"/>
      <c r="W17" s="803" t="s">
        <v>68</v>
      </c>
      <c r="X17" s="175" t="s">
        <v>48</v>
      </c>
      <c r="Y17" s="695">
        <v>75</v>
      </c>
      <c r="Z17" s="182"/>
      <c r="AA17" s="182"/>
      <c r="AB17" s="265">
        <f>Y17/100</f>
        <v>0.75</v>
      </c>
      <c r="AC17" s="308"/>
      <c r="AD17" s="767" t="s">
        <v>181</v>
      </c>
      <c r="AE17" s="175" t="s">
        <v>182</v>
      </c>
      <c r="AF17" s="695">
        <v>75</v>
      </c>
      <c r="AG17" s="289"/>
      <c r="AH17" s="289"/>
      <c r="AI17" s="255">
        <f>AF17/100</f>
        <v>0.75</v>
      </c>
      <c r="AJ17" s="308"/>
      <c r="AK17" s="210"/>
      <c r="AL17" s="803" t="s">
        <v>68</v>
      </c>
      <c r="AM17" s="175" t="s">
        <v>48</v>
      </c>
      <c r="AN17" s="576">
        <v>75</v>
      </c>
      <c r="AO17" s="182"/>
      <c r="AP17" s="182"/>
      <c r="AQ17" s="265">
        <f>AN17/100</f>
        <v>0.75</v>
      </c>
      <c r="AR17" s="308"/>
      <c r="AS17" s="767" t="s">
        <v>103</v>
      </c>
      <c r="AT17" s="175" t="s">
        <v>142</v>
      </c>
      <c r="AU17" s="576">
        <v>75</v>
      </c>
      <c r="AV17" s="289"/>
      <c r="AW17" s="289"/>
      <c r="AX17" s="255">
        <f>AU17/100</f>
        <v>0.75</v>
      </c>
      <c r="AY17" s="105"/>
      <c r="AZ17" s="128"/>
      <c r="BA17" s="474"/>
      <c r="BB17" s="474"/>
      <c r="BC17" s="474"/>
      <c r="BD17" s="474"/>
      <c r="BE17" s="474"/>
      <c r="BF17" s="474"/>
    </row>
    <row r="18" spans="1:58" ht="18" customHeight="1">
      <c r="A18" s="837"/>
      <c r="B18" s="913"/>
      <c r="C18" s="839" t="s">
        <v>39</v>
      </c>
      <c r="D18" s="695"/>
      <c r="E18" s="695"/>
      <c r="F18" s="265"/>
      <c r="G18" s="265"/>
      <c r="H18" s="683"/>
      <c r="I18" s="804"/>
      <c r="J18" s="806" t="s">
        <v>43</v>
      </c>
      <c r="K18" s="175"/>
      <c r="L18" s="265"/>
      <c r="M18" s="265"/>
      <c r="N18" s="265"/>
      <c r="O18" s="415"/>
      <c r="P18" s="804"/>
      <c r="Q18" s="806" t="s">
        <v>380</v>
      </c>
      <c r="R18" s="175"/>
      <c r="S18" s="180"/>
      <c r="T18" s="180"/>
      <c r="U18" s="180"/>
      <c r="V18" s="308"/>
      <c r="W18" s="804"/>
      <c r="X18" s="806" t="s">
        <v>39</v>
      </c>
      <c r="Y18" s="695"/>
      <c r="Z18" s="265"/>
      <c r="AA18" s="265"/>
      <c r="AB18" s="265"/>
      <c r="AC18" s="308"/>
      <c r="AD18" s="768"/>
      <c r="AE18" s="888" t="s">
        <v>183</v>
      </c>
      <c r="AF18" s="175"/>
      <c r="AG18" s="289"/>
      <c r="AH18" s="289"/>
      <c r="AI18" s="289"/>
      <c r="AJ18" s="308"/>
      <c r="AK18" s="210"/>
      <c r="AL18" s="804"/>
      <c r="AM18" s="806" t="s">
        <v>39</v>
      </c>
      <c r="AN18" s="576"/>
      <c r="AO18" s="265"/>
      <c r="AP18" s="265"/>
      <c r="AQ18" s="265"/>
      <c r="AR18" s="308"/>
      <c r="AS18" s="768"/>
      <c r="AT18" s="888" t="s">
        <v>183</v>
      </c>
      <c r="AU18" s="175"/>
      <c r="AV18" s="289"/>
      <c r="AW18" s="289"/>
      <c r="AX18" s="289"/>
      <c r="AY18" s="105"/>
      <c r="AZ18" s="128"/>
      <c r="BA18" s="474"/>
      <c r="BB18" s="474"/>
      <c r="BC18" s="474"/>
      <c r="BD18" s="474"/>
      <c r="BE18" s="474"/>
      <c r="BF18" s="474"/>
    </row>
    <row r="19" spans="1:58" ht="18" customHeight="1">
      <c r="A19" s="837"/>
      <c r="B19" s="913"/>
      <c r="C19" s="840"/>
      <c r="D19" s="695"/>
      <c r="E19" s="695"/>
      <c r="F19" s="265"/>
      <c r="G19" s="265"/>
      <c r="H19" s="683"/>
      <c r="I19" s="804"/>
      <c r="J19" s="807"/>
      <c r="K19" s="175"/>
      <c r="L19" s="265"/>
      <c r="M19" s="265"/>
      <c r="N19" s="265"/>
      <c r="O19" s="415"/>
      <c r="P19" s="804"/>
      <c r="Q19" s="807"/>
      <c r="R19" s="175"/>
      <c r="S19" s="265"/>
      <c r="T19" s="265"/>
      <c r="U19" s="265"/>
      <c r="V19" s="308"/>
      <c r="W19" s="804"/>
      <c r="X19" s="891"/>
      <c r="Y19" s="175"/>
      <c r="Z19" s="265"/>
      <c r="AA19" s="265"/>
      <c r="AB19" s="265"/>
      <c r="AC19" s="308"/>
      <c r="AD19" s="768"/>
      <c r="AE19" s="889"/>
      <c r="AF19" s="175"/>
      <c r="AG19" s="289"/>
      <c r="AH19" s="289"/>
      <c r="AI19" s="289"/>
      <c r="AJ19" s="308"/>
      <c r="AK19" s="210"/>
      <c r="AL19" s="804"/>
      <c r="AM19" s="921"/>
      <c r="AN19" s="175"/>
      <c r="AO19" s="265"/>
      <c r="AP19" s="265"/>
      <c r="AQ19" s="265"/>
      <c r="AR19" s="308"/>
      <c r="AS19" s="768"/>
      <c r="AT19" s="889"/>
      <c r="AU19" s="175"/>
      <c r="AV19" s="289"/>
      <c r="AW19" s="289"/>
      <c r="AX19" s="289"/>
      <c r="AY19" s="105"/>
      <c r="AZ19" s="128"/>
      <c r="BA19" s="474"/>
      <c r="BB19" s="474"/>
      <c r="BC19" s="474"/>
      <c r="BD19" s="474"/>
      <c r="BE19" s="474"/>
      <c r="BF19" s="474"/>
    </row>
    <row r="20" spans="1:58" ht="18" customHeight="1">
      <c r="A20" s="837"/>
      <c r="B20" s="913"/>
      <c r="C20" s="840"/>
      <c r="D20" s="695"/>
      <c r="E20" s="695"/>
      <c r="F20" s="265"/>
      <c r="G20" s="265"/>
      <c r="H20" s="683"/>
      <c r="I20" s="804"/>
      <c r="J20" s="807"/>
      <c r="K20" s="175"/>
      <c r="L20" s="265"/>
      <c r="M20" s="265"/>
      <c r="N20" s="265"/>
      <c r="O20" s="415"/>
      <c r="P20" s="804"/>
      <c r="Q20" s="807"/>
      <c r="R20" s="175"/>
      <c r="S20" s="265"/>
      <c r="T20" s="265"/>
      <c r="U20" s="265"/>
      <c r="V20" s="308"/>
      <c r="W20" s="804"/>
      <c r="X20" s="891"/>
      <c r="Y20" s="695"/>
      <c r="Z20" s="265"/>
      <c r="AA20" s="265"/>
      <c r="AB20" s="265"/>
      <c r="AC20" s="308"/>
      <c r="AD20" s="768"/>
      <c r="AE20" s="889"/>
      <c r="AF20" s="695"/>
      <c r="AG20" s="289"/>
      <c r="AH20" s="289"/>
      <c r="AI20" s="289"/>
      <c r="AJ20" s="308"/>
      <c r="AK20" s="210"/>
      <c r="AL20" s="804"/>
      <c r="AM20" s="921"/>
      <c r="AN20" s="576"/>
      <c r="AO20" s="265"/>
      <c r="AP20" s="265"/>
      <c r="AQ20" s="265"/>
      <c r="AR20" s="308"/>
      <c r="AS20" s="768"/>
      <c r="AT20" s="889"/>
      <c r="AU20" s="576"/>
      <c r="AV20" s="289"/>
      <c r="AW20" s="289"/>
      <c r="AX20" s="289"/>
      <c r="AY20" s="226"/>
      <c r="AZ20" s="128"/>
      <c r="BA20" s="474"/>
      <c r="BB20" s="474"/>
      <c r="BC20" s="474"/>
      <c r="BD20" s="474"/>
      <c r="BE20" s="474"/>
      <c r="BF20" s="474"/>
    </row>
    <row r="21" spans="1:58" ht="18" customHeight="1">
      <c r="A21" s="838"/>
      <c r="B21" s="914"/>
      <c r="C21" s="841"/>
      <c r="D21" s="695"/>
      <c r="E21" s="695"/>
      <c r="F21" s="265"/>
      <c r="G21" s="265"/>
      <c r="H21" s="683"/>
      <c r="I21" s="805"/>
      <c r="J21" s="808"/>
      <c r="K21" s="175"/>
      <c r="L21" s="265"/>
      <c r="M21" s="265"/>
      <c r="N21" s="265"/>
      <c r="O21" s="415"/>
      <c r="P21" s="805"/>
      <c r="Q21" s="808"/>
      <c r="R21" s="175"/>
      <c r="S21" s="265"/>
      <c r="T21" s="265"/>
      <c r="U21" s="265"/>
      <c r="V21" s="308"/>
      <c r="W21" s="805"/>
      <c r="X21" s="892"/>
      <c r="Y21" s="695"/>
      <c r="Z21" s="265"/>
      <c r="AA21" s="265"/>
      <c r="AB21" s="265"/>
      <c r="AC21" s="308"/>
      <c r="AD21" s="769"/>
      <c r="AE21" s="890"/>
      <c r="AF21" s="695"/>
      <c r="AG21" s="289"/>
      <c r="AH21" s="289"/>
      <c r="AI21" s="289"/>
      <c r="AJ21" s="308"/>
      <c r="AK21" s="210"/>
      <c r="AL21" s="805"/>
      <c r="AM21" s="922"/>
      <c r="AN21" s="576"/>
      <c r="AO21" s="265"/>
      <c r="AP21" s="265"/>
      <c r="AQ21" s="265"/>
      <c r="AR21" s="308"/>
      <c r="AS21" s="769"/>
      <c r="AT21" s="890"/>
      <c r="AU21" s="576"/>
      <c r="AV21" s="289"/>
      <c r="AW21" s="289"/>
      <c r="AX21" s="289"/>
      <c r="AY21" s="294"/>
      <c r="AZ21" s="128"/>
      <c r="BA21" s="474"/>
      <c r="BB21" s="474"/>
      <c r="BC21" s="474"/>
      <c r="BD21" s="474"/>
      <c r="BE21" s="474"/>
      <c r="BF21" s="474"/>
    </row>
    <row r="22" spans="1:58" ht="18" customHeight="1">
      <c r="A22" s="850" t="s">
        <v>27</v>
      </c>
      <c r="B22" s="906" t="s">
        <v>368</v>
      </c>
      <c r="C22" s="719" t="s">
        <v>369</v>
      </c>
      <c r="D22" s="505">
        <v>30</v>
      </c>
      <c r="E22" s="512"/>
      <c r="F22" s="720"/>
      <c r="G22" s="721">
        <f>D22/100</f>
        <v>0.3</v>
      </c>
      <c r="H22" s="509"/>
      <c r="I22" s="767" t="s">
        <v>188</v>
      </c>
      <c r="J22" s="175" t="s">
        <v>139</v>
      </c>
      <c r="K22" s="175">
        <v>20</v>
      </c>
      <c r="L22" s="175"/>
      <c r="M22" s="363">
        <f>K22/35</f>
        <v>0.5714285714285714</v>
      </c>
      <c r="N22" s="175"/>
      <c r="O22" s="415"/>
      <c r="P22" s="767" t="s">
        <v>381</v>
      </c>
      <c r="Q22" s="702" t="s">
        <v>137</v>
      </c>
      <c r="R22" s="702">
        <v>10</v>
      </c>
      <c r="S22" s="327">
        <f>R22/85</f>
        <v>0.11764705882352941</v>
      </c>
      <c r="T22" s="327"/>
      <c r="U22" s="152"/>
      <c r="V22" s="308"/>
      <c r="W22" s="767" t="s">
        <v>209</v>
      </c>
      <c r="X22" s="175" t="s">
        <v>338</v>
      </c>
      <c r="Y22" s="386">
        <v>35</v>
      </c>
      <c r="Z22" s="289"/>
      <c r="AA22" s="289"/>
      <c r="AB22" s="265">
        <f>Y22/100</f>
        <v>0.35</v>
      </c>
      <c r="AC22" s="308"/>
      <c r="AD22" s="767" t="s">
        <v>339</v>
      </c>
      <c r="AE22" s="695" t="s">
        <v>350</v>
      </c>
      <c r="AF22" s="695">
        <v>10</v>
      </c>
      <c r="AG22" s="289"/>
      <c r="AH22" s="289"/>
      <c r="AI22" s="265">
        <f>AF22/100</f>
        <v>0.1</v>
      </c>
      <c r="AJ22" s="308"/>
      <c r="AK22" s="210"/>
      <c r="AL22" s="833" t="s">
        <v>125</v>
      </c>
      <c r="AM22" s="384" t="s">
        <v>325</v>
      </c>
      <c r="AN22" s="576">
        <v>10</v>
      </c>
      <c r="AO22" s="575"/>
      <c r="AP22" s="575"/>
      <c r="AQ22" s="265">
        <f>AN22/100</f>
        <v>0.1</v>
      </c>
      <c r="AR22" s="308"/>
      <c r="AS22" s="767" t="s">
        <v>209</v>
      </c>
      <c r="AT22" s="382" t="s">
        <v>156</v>
      </c>
      <c r="AU22" s="673">
        <v>35</v>
      </c>
      <c r="AV22" s="289"/>
      <c r="AW22" s="289"/>
      <c r="AX22" s="265">
        <f>AU22/100</f>
        <v>0.35</v>
      </c>
      <c r="AY22" s="294"/>
      <c r="AZ22" s="128"/>
      <c r="BA22" s="474"/>
      <c r="BB22" s="474"/>
      <c r="BC22" s="474"/>
      <c r="BD22" s="474"/>
      <c r="BE22" s="474"/>
      <c r="BF22" s="474"/>
    </row>
    <row r="23" spans="1:58" ht="18" customHeight="1">
      <c r="A23" s="850"/>
      <c r="B23" s="907"/>
      <c r="C23" s="719" t="s">
        <v>311</v>
      </c>
      <c r="D23" s="505">
        <v>20</v>
      </c>
      <c r="E23" s="512"/>
      <c r="F23" s="720">
        <f>D23/140</f>
        <v>0.14285714285714285</v>
      </c>
      <c r="G23" s="721"/>
      <c r="H23" s="722"/>
      <c r="I23" s="768"/>
      <c r="J23" s="175" t="s">
        <v>184</v>
      </c>
      <c r="K23" s="175">
        <v>15</v>
      </c>
      <c r="L23" s="175"/>
      <c r="M23" s="175"/>
      <c r="N23" s="363">
        <f>K23/100</f>
        <v>0.15</v>
      </c>
      <c r="O23" s="415"/>
      <c r="P23" s="768"/>
      <c r="Q23" s="702" t="s">
        <v>382</v>
      </c>
      <c r="R23" s="702">
        <v>15</v>
      </c>
      <c r="S23" s="327">
        <f>R23/90</f>
        <v>0.16666666666666666</v>
      </c>
      <c r="T23" s="327"/>
      <c r="U23" s="152"/>
      <c r="V23" s="308"/>
      <c r="W23" s="801"/>
      <c r="X23" s="610" t="s">
        <v>297</v>
      </c>
      <c r="Y23" s="386">
        <v>10</v>
      </c>
      <c r="Z23" s="692"/>
      <c r="AA23" s="692">
        <f>Y23/50</f>
        <v>0.2</v>
      </c>
      <c r="AB23" s="265"/>
      <c r="AC23" s="308"/>
      <c r="AD23" s="768"/>
      <c r="AE23" s="695" t="s">
        <v>121</v>
      </c>
      <c r="AF23" s="695">
        <v>8</v>
      </c>
      <c r="AG23" s="692"/>
      <c r="AH23" s="692">
        <f>AF23/50</f>
        <v>0.16</v>
      </c>
      <c r="AI23" s="265"/>
      <c r="AJ23" s="308"/>
      <c r="AK23" s="210"/>
      <c r="AL23" s="834"/>
      <c r="AM23" s="384" t="s">
        <v>121</v>
      </c>
      <c r="AN23" s="576">
        <v>8</v>
      </c>
      <c r="AO23" s="575"/>
      <c r="AP23" s="575">
        <f>AN23/55</f>
        <v>0.14545454545454545</v>
      </c>
      <c r="AQ23" s="265"/>
      <c r="AR23" s="308"/>
      <c r="AS23" s="801"/>
      <c r="AT23" s="463" t="s">
        <v>161</v>
      </c>
      <c r="AU23" s="386">
        <v>10</v>
      </c>
      <c r="AV23" s="575"/>
      <c r="AW23" s="575">
        <f>AU23/50</f>
        <v>0.2</v>
      </c>
      <c r="AX23" s="265"/>
      <c r="AY23" s="294"/>
      <c r="AZ23" s="128"/>
      <c r="BA23" s="474"/>
      <c r="BB23" s="474"/>
      <c r="BC23" s="474"/>
      <c r="BD23" s="474"/>
      <c r="BE23" s="474"/>
      <c r="BF23" s="474"/>
    </row>
    <row r="24" spans="1:58" ht="18" customHeight="1">
      <c r="A24" s="850"/>
      <c r="B24" s="907"/>
      <c r="C24" s="723" t="s">
        <v>310</v>
      </c>
      <c r="D24" s="505" t="s">
        <v>111</v>
      </c>
      <c r="E24" s="719"/>
      <c r="F24" s="720"/>
      <c r="G24" s="724"/>
      <c r="H24" s="722"/>
      <c r="I24" s="768"/>
      <c r="J24" s="175" t="s">
        <v>186</v>
      </c>
      <c r="K24" s="175" t="s">
        <v>111</v>
      </c>
      <c r="L24" s="175"/>
      <c r="M24" s="175"/>
      <c r="N24" s="175"/>
      <c r="O24" s="173"/>
      <c r="P24" s="768"/>
      <c r="Q24" s="702" t="s">
        <v>383</v>
      </c>
      <c r="R24" s="702">
        <v>8</v>
      </c>
      <c r="S24" s="327"/>
      <c r="T24" s="327">
        <f>R24/55</f>
        <v>0.14545454545454545</v>
      </c>
      <c r="U24" s="152"/>
      <c r="V24" s="308"/>
      <c r="W24" s="801"/>
      <c r="X24" s="175"/>
      <c r="Y24" s="386"/>
      <c r="Z24" s="692"/>
      <c r="AA24" s="692"/>
      <c r="AB24" s="265"/>
      <c r="AC24" s="308"/>
      <c r="AD24" s="768"/>
      <c r="AE24" s="695"/>
      <c r="AF24" s="695"/>
      <c r="AG24" s="692"/>
      <c r="AH24" s="692"/>
      <c r="AI24" s="265"/>
      <c r="AJ24" s="308"/>
      <c r="AK24" s="210"/>
      <c r="AL24" s="834"/>
      <c r="AM24" s="384"/>
      <c r="AN24" s="576"/>
      <c r="AO24" s="575"/>
      <c r="AP24" s="575"/>
      <c r="AQ24" s="265"/>
      <c r="AR24" s="307"/>
      <c r="AS24" s="801"/>
      <c r="AT24" s="382"/>
      <c r="AU24" s="386"/>
      <c r="AV24" s="575"/>
      <c r="AW24" s="575"/>
      <c r="AX24" s="265"/>
      <c r="AY24" s="105"/>
      <c r="AZ24" s="128"/>
      <c r="BA24" s="474"/>
      <c r="BB24" s="474"/>
      <c r="BC24" s="474"/>
      <c r="BD24" s="474"/>
      <c r="BE24" s="474"/>
      <c r="BF24" s="474"/>
    </row>
    <row r="25" spans="1:58" ht="18" customHeight="1">
      <c r="A25" s="850"/>
      <c r="B25" s="907"/>
      <c r="C25" s="725"/>
      <c r="D25" s="505"/>
      <c r="E25" s="504"/>
      <c r="F25" s="720"/>
      <c r="G25" s="510"/>
      <c r="H25" s="726"/>
      <c r="I25" s="768"/>
      <c r="J25" s="175"/>
      <c r="K25" s="175"/>
      <c r="L25" s="175"/>
      <c r="M25" s="175"/>
      <c r="N25" s="175"/>
      <c r="O25" s="173"/>
      <c r="P25" s="768"/>
      <c r="Q25" s="702" t="s">
        <v>102</v>
      </c>
      <c r="R25" s="702">
        <v>10</v>
      </c>
      <c r="S25" s="265"/>
      <c r="T25" s="265"/>
      <c r="U25" s="152">
        <f>R25/100</f>
        <v>0.1</v>
      </c>
      <c r="V25" s="308"/>
      <c r="W25" s="801"/>
      <c r="X25" s="175"/>
      <c r="Y25" s="386"/>
      <c r="Z25" s="289"/>
      <c r="AA25" s="289"/>
      <c r="AB25" s="265"/>
      <c r="AC25" s="308"/>
      <c r="AD25" s="768"/>
      <c r="AE25" s="175"/>
      <c r="AF25" s="175"/>
      <c r="AG25" s="289"/>
      <c r="AH25" s="289"/>
      <c r="AI25" s="265"/>
      <c r="AJ25" s="308"/>
      <c r="AK25" s="210"/>
      <c r="AL25" s="834"/>
      <c r="AM25" s="175"/>
      <c r="AN25" s="175"/>
      <c r="AO25" s="281"/>
      <c r="AP25" s="281"/>
      <c r="AQ25" s="281"/>
      <c r="AR25" s="173"/>
      <c r="AS25" s="801"/>
      <c r="AT25" s="382"/>
      <c r="AU25" s="386"/>
      <c r="AV25" s="289"/>
      <c r="AW25" s="289"/>
      <c r="AX25" s="265"/>
      <c r="AY25" s="142"/>
      <c r="AZ25" s="484"/>
      <c r="BA25" s="474"/>
      <c r="BB25" s="474"/>
      <c r="BC25" s="474"/>
      <c r="BD25" s="474"/>
      <c r="BE25" s="474"/>
      <c r="BF25" s="474"/>
    </row>
    <row r="26" spans="1:58" ht="18" customHeight="1">
      <c r="A26" s="850"/>
      <c r="B26" s="908"/>
      <c r="C26" s="725"/>
      <c r="D26" s="505"/>
      <c r="E26" s="504"/>
      <c r="F26" s="720"/>
      <c r="G26" s="510"/>
      <c r="H26" s="722"/>
      <c r="I26" s="769"/>
      <c r="J26" s="175"/>
      <c r="K26" s="695"/>
      <c r="L26" s="175"/>
      <c r="M26" s="175"/>
      <c r="N26" s="175"/>
      <c r="O26" s="173"/>
      <c r="P26" s="769"/>
      <c r="Q26" s="175" t="s">
        <v>384</v>
      </c>
      <c r="R26" s="175">
        <v>10</v>
      </c>
      <c r="S26" s="83"/>
      <c r="T26" s="83"/>
      <c r="U26" s="83">
        <f>R26/100</f>
        <v>0.1</v>
      </c>
      <c r="V26" s="308"/>
      <c r="W26" s="802"/>
      <c r="X26" s="175"/>
      <c r="Y26" s="386"/>
      <c r="Z26" s="289"/>
      <c r="AA26" s="289"/>
      <c r="AB26" s="289"/>
      <c r="AC26" s="308"/>
      <c r="AD26" s="769"/>
      <c r="AE26" s="175"/>
      <c r="AF26" s="695"/>
      <c r="AG26" s="289"/>
      <c r="AH26" s="289"/>
      <c r="AI26" s="289"/>
      <c r="AJ26" s="308"/>
      <c r="AK26" s="210"/>
      <c r="AL26" s="835"/>
      <c r="AM26" s="181"/>
      <c r="AN26" s="180"/>
      <c r="AO26" s="265"/>
      <c r="AP26" s="265"/>
      <c r="AQ26" s="265"/>
      <c r="AR26" s="173"/>
      <c r="AS26" s="802"/>
      <c r="AT26" s="382"/>
      <c r="AU26" s="386"/>
      <c r="AV26" s="289"/>
      <c r="AW26" s="289"/>
      <c r="AX26" s="289"/>
      <c r="AY26" s="474"/>
      <c r="AZ26" s="474"/>
      <c r="BA26" s="474"/>
      <c r="BB26" s="474"/>
      <c r="BC26" s="474"/>
      <c r="BD26" s="474"/>
      <c r="BE26" s="474"/>
      <c r="BF26" s="474"/>
    </row>
    <row r="27" spans="1:58" s="172" customFormat="1" ht="18" customHeight="1">
      <c r="A27" s="240" t="s">
        <v>81</v>
      </c>
      <c r="B27" s="689" t="s">
        <v>42</v>
      </c>
      <c r="C27" s="104"/>
      <c r="D27" s="74"/>
      <c r="E27" s="74"/>
      <c r="F27" s="74"/>
      <c r="G27" s="74"/>
      <c r="H27" s="182"/>
      <c r="I27" s="694" t="s">
        <v>81</v>
      </c>
      <c r="J27" s="689" t="str">
        <f>月菜單!H10</f>
        <v>水果</v>
      </c>
      <c r="K27" s="127" t="s">
        <v>82</v>
      </c>
      <c r="L27" s="74"/>
      <c r="M27" s="74"/>
      <c r="N27" s="74"/>
      <c r="O27" s="173"/>
      <c r="P27" s="689" t="s">
        <v>81</v>
      </c>
      <c r="Q27" s="695">
        <f>月菜單!H11</f>
        <v>0</v>
      </c>
      <c r="R27" s="56" t="s">
        <v>290</v>
      </c>
      <c r="S27" s="74"/>
      <c r="T27" s="74"/>
      <c r="U27" s="74"/>
      <c r="V27" s="173"/>
      <c r="W27" s="689" t="s">
        <v>81</v>
      </c>
      <c r="X27" s="689" t="str">
        <f>月菜單!H12</f>
        <v>水果</v>
      </c>
      <c r="Y27" s="56" t="s">
        <v>82</v>
      </c>
      <c r="Z27" s="74"/>
      <c r="AA27" s="74"/>
      <c r="AB27" s="74"/>
      <c r="AC27" s="173"/>
      <c r="AD27" s="694" t="s">
        <v>81</v>
      </c>
      <c r="AE27" s="695"/>
      <c r="AF27" s="127"/>
      <c r="AG27" s="74"/>
      <c r="AH27" s="74"/>
      <c r="AI27" s="74"/>
      <c r="AJ27" s="173"/>
      <c r="AK27" s="484"/>
      <c r="AL27" s="484"/>
      <c r="AM27" s="210"/>
      <c r="AN27" s="433"/>
      <c r="AO27" s="484"/>
      <c r="AP27" s="436"/>
      <c r="AQ27" s="436"/>
      <c r="AR27" s="435"/>
      <c r="AS27" s="127"/>
      <c r="AT27" s="127"/>
      <c r="AU27" s="177"/>
      <c r="AV27" s="177"/>
      <c r="AW27" s="177"/>
      <c r="AX27" s="177"/>
      <c r="AY27" s="177"/>
      <c r="AZ27" s="177"/>
      <c r="BA27" s="177"/>
    </row>
    <row r="28" spans="1:58" ht="17.25" thickBot="1">
      <c r="A28" s="10" t="s">
        <v>83</v>
      </c>
      <c r="B28" s="485" t="s">
        <v>0</v>
      </c>
      <c r="C28" s="578">
        <f>月菜單!I9</f>
        <v>0</v>
      </c>
      <c r="D28" s="579" t="s">
        <v>289</v>
      </c>
      <c r="E28" s="282"/>
      <c r="F28" s="282"/>
      <c r="G28" s="282"/>
      <c r="H28" s="182"/>
      <c r="I28" s="84" t="s">
        <v>0</v>
      </c>
      <c r="J28" s="684"/>
      <c r="K28" s="685"/>
      <c r="L28" s="288"/>
      <c r="M28" s="288"/>
      <c r="N28" s="288"/>
      <c r="O28" s="86"/>
      <c r="P28" s="485" t="s">
        <v>0</v>
      </c>
      <c r="Q28" s="486"/>
      <c r="R28" s="85"/>
      <c r="S28" s="282"/>
      <c r="T28" s="282"/>
      <c r="U28" s="282"/>
      <c r="V28" s="182"/>
      <c r="W28" s="84" t="s">
        <v>0</v>
      </c>
      <c r="X28" s="486"/>
      <c r="Y28" s="85"/>
      <c r="Z28" s="282"/>
      <c r="AA28" s="282"/>
      <c r="AB28" s="282"/>
      <c r="AC28" s="173"/>
      <c r="AD28" s="84" t="s">
        <v>0</v>
      </c>
      <c r="AE28" s="486" t="str">
        <f>月菜單!I13</f>
        <v>原味優格</v>
      </c>
      <c r="AF28" s="85" t="s">
        <v>282</v>
      </c>
      <c r="AG28" s="282"/>
      <c r="AH28" s="282"/>
      <c r="AI28" s="282"/>
      <c r="AJ28" s="173"/>
      <c r="AK28" s="484"/>
      <c r="AL28" s="128"/>
      <c r="AM28" s="210"/>
      <c r="AN28" s="433"/>
      <c r="AO28" s="484"/>
      <c r="AP28" s="438"/>
      <c r="AQ28" s="438"/>
      <c r="AR28" s="436"/>
      <c r="AS28" s="474"/>
      <c r="AT28" s="177"/>
    </row>
    <row r="29" spans="1:58" ht="20.100000000000001" customHeight="1" thickBot="1">
      <c r="A29" s="825" t="s">
        <v>15</v>
      </c>
      <c r="B29" s="862" t="s">
        <v>16</v>
      </c>
      <c r="C29" s="859"/>
      <c r="D29" s="284"/>
      <c r="E29" s="296">
        <f>SUM(E5:E28)</f>
        <v>6</v>
      </c>
      <c r="F29" s="293">
        <f>SUM(F5:F28)</f>
        <v>3.6376623376623374</v>
      </c>
      <c r="G29" s="296">
        <f>SUM(G5:G28)</f>
        <v>1.25</v>
      </c>
      <c r="H29" s="286"/>
      <c r="I29" s="828" t="s">
        <v>16</v>
      </c>
      <c r="J29" s="829"/>
      <c r="K29" s="284"/>
      <c r="L29" s="296">
        <f>SUM(L5:L28)</f>
        <v>6.8403361344537821</v>
      </c>
      <c r="M29" s="293">
        <f>SUM(M5:M28)</f>
        <v>2.4285714285714288</v>
      </c>
      <c r="N29" s="296">
        <f>SUM(N5:N28)</f>
        <v>1.45</v>
      </c>
      <c r="O29" s="286"/>
      <c r="P29" s="828" t="s">
        <v>46</v>
      </c>
      <c r="Q29" s="829"/>
      <c r="R29" s="471"/>
      <c r="S29" s="296">
        <f>SUM(S5:S28)</f>
        <v>6.284313725490196</v>
      </c>
      <c r="T29" s="296">
        <f>SUM(T5:T28)</f>
        <v>2.7740259740259741</v>
      </c>
      <c r="U29" s="296">
        <f>SUM(U5:U28)</f>
        <v>1.3480000000000003</v>
      </c>
      <c r="V29" s="296"/>
      <c r="W29" s="828" t="s">
        <v>16</v>
      </c>
      <c r="X29" s="829"/>
      <c r="Y29" s="349"/>
      <c r="Z29" s="335">
        <f>SUM(Z5:Z28)</f>
        <v>6</v>
      </c>
      <c r="AA29" s="334">
        <f>SUM(AA5:AA28)</f>
        <v>2.7285714285714286</v>
      </c>
      <c r="AB29" s="296">
        <f>SUM(AB5:AB28)</f>
        <v>1.35</v>
      </c>
      <c r="AC29" s="300"/>
      <c r="AD29" s="828" t="s">
        <v>16</v>
      </c>
      <c r="AE29" s="829"/>
      <c r="AF29" s="309"/>
      <c r="AG29" s="287">
        <f>SUM(AG5:AG28)</f>
        <v>6.2214285714285715</v>
      </c>
      <c r="AH29" s="293">
        <f>SUM(AH5:AH28)</f>
        <v>3.3742857142857146</v>
      </c>
      <c r="AI29" s="296">
        <f>SUM(AI5:AI28)</f>
        <v>1.1500000000000001</v>
      </c>
      <c r="AJ29" s="300"/>
      <c r="AK29" s="128"/>
      <c r="AL29" s="128"/>
      <c r="AM29" s="210"/>
      <c r="AN29" s="433"/>
      <c r="AO29" s="484"/>
      <c r="AP29" s="439"/>
      <c r="AQ29" s="440"/>
      <c r="AR29" s="435"/>
      <c r="AS29" s="474"/>
      <c r="AT29" s="474"/>
      <c r="BB29" s="474"/>
      <c r="BC29" s="474"/>
      <c r="BD29" s="474"/>
      <c r="BE29" s="474"/>
      <c r="BF29" s="474"/>
    </row>
    <row r="30" spans="1:58" ht="20.100000000000001" customHeight="1">
      <c r="A30" s="826"/>
      <c r="B30" s="902" t="s">
        <v>87</v>
      </c>
      <c r="C30" s="764"/>
      <c r="D30" s="291">
        <f>E29</f>
        <v>6</v>
      </c>
      <c r="E30" s="265"/>
      <c r="F30" s="265"/>
      <c r="G30" s="265"/>
      <c r="H30" s="173"/>
      <c r="I30" s="763" t="s">
        <v>51</v>
      </c>
      <c r="J30" s="764"/>
      <c r="K30" s="291">
        <f>L29</f>
        <v>6.8403361344537821</v>
      </c>
      <c r="L30" s="265"/>
      <c r="M30" s="265"/>
      <c r="N30" s="265"/>
      <c r="O30" s="197"/>
      <c r="P30" s="776" t="s">
        <v>64</v>
      </c>
      <c r="Q30" s="777"/>
      <c r="R30" s="291">
        <f>S29</f>
        <v>6.284313725490196</v>
      </c>
      <c r="S30" s="265"/>
      <c r="T30" s="265"/>
      <c r="U30" s="265"/>
      <c r="V30" s="173"/>
      <c r="W30" s="763" t="s">
        <v>51</v>
      </c>
      <c r="X30" s="764"/>
      <c r="Y30" s="291">
        <f>Z29</f>
        <v>6</v>
      </c>
      <c r="Z30" s="265"/>
      <c r="AA30" s="265"/>
      <c r="AB30" s="265"/>
      <c r="AC30" s="168"/>
      <c r="AD30" s="763" t="s">
        <v>51</v>
      </c>
      <c r="AE30" s="764"/>
      <c r="AF30" s="291">
        <f>AG29</f>
        <v>6.2214285714285715</v>
      </c>
      <c r="AG30" s="265"/>
      <c r="AH30" s="265"/>
      <c r="AI30" s="265"/>
      <c r="AJ30" s="168"/>
      <c r="AK30" s="128"/>
      <c r="AL30" s="128"/>
      <c r="AM30" s="446"/>
      <c r="AN30" s="195"/>
      <c r="AO30" s="441"/>
      <c r="AP30" s="195"/>
      <c r="AQ30" s="441"/>
      <c r="AR30" s="195"/>
      <c r="AS30" s="474"/>
      <c r="AT30" s="474"/>
      <c r="BB30" s="474"/>
      <c r="BC30" s="474"/>
      <c r="BD30" s="474"/>
      <c r="BE30" s="474"/>
      <c r="BF30" s="474"/>
    </row>
    <row r="31" spans="1:58" ht="20.100000000000001" customHeight="1">
      <c r="A31" s="826"/>
      <c r="B31" s="902" t="s">
        <v>33</v>
      </c>
      <c r="C31" s="764"/>
      <c r="D31" s="183">
        <f>F29</f>
        <v>3.6376623376623374</v>
      </c>
      <c r="E31" s="266"/>
      <c r="F31" s="266"/>
      <c r="G31" s="266"/>
      <c r="H31" s="173"/>
      <c r="I31" s="763" t="s">
        <v>33</v>
      </c>
      <c r="J31" s="764"/>
      <c r="K31" s="183">
        <f>M29</f>
        <v>2.4285714285714288</v>
      </c>
      <c r="L31" s="266"/>
      <c r="M31" s="266"/>
      <c r="N31" s="183"/>
      <c r="O31" s="198"/>
      <c r="P31" s="763" t="s">
        <v>33</v>
      </c>
      <c r="Q31" s="764"/>
      <c r="R31" s="183">
        <f>T29</f>
        <v>2.7740259740259741</v>
      </c>
      <c r="S31" s="266"/>
      <c r="T31" s="266"/>
      <c r="U31" s="266"/>
      <c r="V31" s="173"/>
      <c r="W31" s="763" t="s">
        <v>33</v>
      </c>
      <c r="X31" s="764"/>
      <c r="Y31" s="183">
        <f>AA29</f>
        <v>2.7285714285714286</v>
      </c>
      <c r="Z31" s="266"/>
      <c r="AA31" s="266"/>
      <c r="AB31" s="266"/>
      <c r="AC31" s="173"/>
      <c r="AD31" s="763" t="s">
        <v>33</v>
      </c>
      <c r="AE31" s="764"/>
      <c r="AF31" s="183">
        <f>AH29</f>
        <v>3.3742857142857146</v>
      </c>
      <c r="AG31" s="266"/>
      <c r="AH31" s="266"/>
      <c r="AI31" s="266"/>
      <c r="AJ31" s="173"/>
      <c r="AK31" s="128"/>
      <c r="AL31" s="128"/>
      <c r="AM31" s="446"/>
      <c r="AN31" s="433"/>
      <c r="AO31" s="484"/>
      <c r="AP31" s="438"/>
      <c r="AQ31" s="438"/>
      <c r="AR31" s="436"/>
      <c r="AS31" s="177"/>
      <c r="AT31" s="127"/>
      <c r="AU31" s="177"/>
      <c r="AV31" s="177"/>
      <c r="BB31" s="474"/>
      <c r="BC31" s="474"/>
      <c r="BD31" s="474"/>
      <c r="BE31" s="474"/>
      <c r="BF31" s="474"/>
    </row>
    <row r="32" spans="1:58" ht="20.100000000000001" customHeight="1">
      <c r="A32" s="826"/>
      <c r="B32" s="902" t="s">
        <v>238</v>
      </c>
      <c r="C32" s="764"/>
      <c r="D32" s="183">
        <f>G29</f>
        <v>1.25</v>
      </c>
      <c r="E32" s="266"/>
      <c r="F32" s="266"/>
      <c r="G32" s="266"/>
      <c r="H32" s="173"/>
      <c r="I32" s="763" t="s">
        <v>238</v>
      </c>
      <c r="J32" s="764"/>
      <c r="K32" s="183">
        <f>N29</f>
        <v>1.45</v>
      </c>
      <c r="L32" s="266"/>
      <c r="M32" s="266"/>
      <c r="N32" s="266"/>
      <c r="O32" s="197"/>
      <c r="P32" s="763" t="s">
        <v>238</v>
      </c>
      <c r="Q32" s="764"/>
      <c r="R32" s="183">
        <f>U29</f>
        <v>1.3480000000000003</v>
      </c>
      <c r="S32" s="266"/>
      <c r="T32" s="266"/>
      <c r="U32" s="266"/>
      <c r="V32" s="173"/>
      <c r="W32" s="763" t="s">
        <v>238</v>
      </c>
      <c r="X32" s="764"/>
      <c r="Y32" s="183">
        <f>AB29</f>
        <v>1.35</v>
      </c>
      <c r="Z32" s="266"/>
      <c r="AA32" s="266"/>
      <c r="AB32" s="266"/>
      <c r="AC32" s="173"/>
      <c r="AD32" s="763" t="s">
        <v>238</v>
      </c>
      <c r="AE32" s="764"/>
      <c r="AF32" s="183">
        <f>AI29</f>
        <v>1.1500000000000001</v>
      </c>
      <c r="AG32" s="266"/>
      <c r="AH32" s="266"/>
      <c r="AI32" s="266"/>
      <c r="AJ32" s="173"/>
      <c r="AK32" s="128"/>
      <c r="AL32" s="128"/>
      <c r="AM32" s="446"/>
      <c r="AN32" s="442"/>
      <c r="AO32" s="226"/>
      <c r="AP32" s="439"/>
      <c r="AQ32" s="440"/>
      <c r="AR32" s="435"/>
      <c r="AS32" s="128"/>
      <c r="AT32" s="128"/>
      <c r="AU32" s="128"/>
      <c r="AV32" s="177"/>
      <c r="BB32" s="474"/>
      <c r="BC32" s="474"/>
      <c r="BD32" s="474"/>
      <c r="BE32" s="474"/>
      <c r="BF32" s="474"/>
    </row>
    <row r="33" spans="1:58">
      <c r="A33" s="826"/>
      <c r="B33" s="860" t="s">
        <v>239</v>
      </c>
      <c r="C33" s="777"/>
      <c r="D33" s="112"/>
      <c r="E33" s="267"/>
      <c r="F33" s="267"/>
      <c r="G33" s="267"/>
      <c r="H33" s="173"/>
      <c r="I33" s="763" t="s">
        <v>239</v>
      </c>
      <c r="J33" s="764"/>
      <c r="K33" s="112">
        <v>1</v>
      </c>
      <c r="L33" s="267"/>
      <c r="M33" s="267"/>
      <c r="N33" s="267"/>
      <c r="O33" s="197"/>
      <c r="P33" s="763" t="s">
        <v>239</v>
      </c>
      <c r="Q33" s="764"/>
      <c r="R33" s="112"/>
      <c r="S33" s="267"/>
      <c r="T33" s="267"/>
      <c r="U33" s="267"/>
      <c r="V33" s="54"/>
      <c r="W33" s="763" t="s">
        <v>239</v>
      </c>
      <c r="X33" s="764"/>
      <c r="Y33" s="112">
        <v>1</v>
      </c>
      <c r="Z33" s="267"/>
      <c r="AA33" s="267"/>
      <c r="AB33" s="267"/>
      <c r="AC33" s="173"/>
      <c r="AD33" s="763" t="s">
        <v>239</v>
      </c>
      <c r="AE33" s="764"/>
      <c r="AF33" s="112"/>
      <c r="AG33" s="267"/>
      <c r="AH33" s="267"/>
      <c r="AI33" s="267"/>
      <c r="AJ33" s="173"/>
      <c r="AK33" s="128"/>
      <c r="AL33" s="128"/>
      <c r="AM33" s="446"/>
      <c r="AN33" s="443"/>
      <c r="AO33" s="294"/>
      <c r="AP33" s="444"/>
      <c r="AQ33" s="440"/>
      <c r="AR33" s="440"/>
      <c r="AS33" s="128"/>
      <c r="AT33" s="128"/>
      <c r="AU33" s="128"/>
      <c r="AV33" s="177"/>
      <c r="AW33" s="177"/>
      <c r="AX33" s="177"/>
      <c r="AY33" s="172"/>
      <c r="AZ33" s="172"/>
      <c r="BA33" s="172"/>
      <c r="BB33" s="474"/>
      <c r="BC33" s="474"/>
      <c r="BD33" s="474"/>
      <c r="BE33" s="474"/>
      <c r="BF33" s="474"/>
    </row>
    <row r="34" spans="1:58">
      <c r="A34" s="826"/>
      <c r="B34" s="905" t="s">
        <v>11</v>
      </c>
      <c r="C34" s="824"/>
      <c r="D34" s="88"/>
      <c r="E34" s="268"/>
      <c r="F34" s="268"/>
      <c r="G34" s="268"/>
      <c r="H34" s="54"/>
      <c r="I34" s="778" t="s">
        <v>11</v>
      </c>
      <c r="J34" s="779"/>
      <c r="K34" s="88"/>
      <c r="L34" s="268"/>
      <c r="M34" s="268"/>
      <c r="N34" s="268"/>
      <c r="O34" s="197"/>
      <c r="P34" s="763" t="s">
        <v>11</v>
      </c>
      <c r="Q34" s="764"/>
      <c r="R34" s="88"/>
      <c r="S34" s="268"/>
      <c r="T34" s="268"/>
      <c r="U34" s="268"/>
      <c r="V34" s="54"/>
      <c r="W34" s="778" t="s">
        <v>11</v>
      </c>
      <c r="X34" s="779"/>
      <c r="Y34" s="88"/>
      <c r="Z34" s="268"/>
      <c r="AA34" s="268"/>
      <c r="AB34" s="268"/>
      <c r="AC34" s="54"/>
      <c r="AD34" s="778" t="s">
        <v>11</v>
      </c>
      <c r="AE34" s="779"/>
      <c r="AF34" s="88"/>
      <c r="AG34" s="268"/>
      <c r="AH34" s="268"/>
      <c r="AI34" s="268"/>
      <c r="AJ34" s="54"/>
      <c r="AK34" s="128"/>
      <c r="AL34" s="128"/>
      <c r="AM34" s="446"/>
      <c r="AN34" s="442"/>
      <c r="AO34" s="252"/>
      <c r="AP34" s="438"/>
      <c r="AQ34" s="438"/>
      <c r="AR34" s="438"/>
      <c r="AS34" s="128"/>
      <c r="AT34" s="128"/>
      <c r="AU34" s="128"/>
      <c r="AV34" s="177"/>
      <c r="AW34" s="474"/>
      <c r="AX34" s="474"/>
    </row>
    <row r="35" spans="1:58" s="36" customFormat="1" ht="16.5" customHeight="1">
      <c r="A35" s="826"/>
      <c r="B35" s="860" t="s">
        <v>88</v>
      </c>
      <c r="C35" s="777"/>
      <c r="D35" s="167">
        <v>2.5</v>
      </c>
      <c r="E35" s="269"/>
      <c r="F35" s="269"/>
      <c r="G35" s="269"/>
      <c r="H35" s="119"/>
      <c r="I35" s="903" t="s">
        <v>10</v>
      </c>
      <c r="J35" s="904"/>
      <c r="K35" s="167">
        <v>2.5</v>
      </c>
      <c r="L35" s="269"/>
      <c r="M35" s="269"/>
      <c r="N35" s="269"/>
      <c r="O35" s="197"/>
      <c r="P35" s="763" t="s">
        <v>10</v>
      </c>
      <c r="Q35" s="764"/>
      <c r="R35" s="167">
        <v>2.5</v>
      </c>
      <c r="S35" s="269"/>
      <c r="T35" s="269"/>
      <c r="U35" s="269"/>
      <c r="V35" s="122"/>
      <c r="W35" s="776" t="s">
        <v>10</v>
      </c>
      <c r="X35" s="777"/>
      <c r="Y35" s="167">
        <v>2.5</v>
      </c>
      <c r="Z35" s="269"/>
      <c r="AA35" s="269"/>
      <c r="AB35" s="269"/>
      <c r="AC35" s="119"/>
      <c r="AD35" s="776" t="s">
        <v>10</v>
      </c>
      <c r="AE35" s="777"/>
      <c r="AF35" s="167">
        <v>2.5</v>
      </c>
      <c r="AG35" s="269"/>
      <c r="AH35" s="269"/>
      <c r="AI35" s="269"/>
      <c r="AJ35" s="119"/>
      <c r="AK35" s="306"/>
      <c r="AL35" s="306"/>
      <c r="AM35" s="447"/>
      <c r="AN35" s="127"/>
      <c r="AO35" s="127"/>
      <c r="AP35" s="435"/>
      <c r="AQ35" s="436"/>
      <c r="AR35" s="436"/>
      <c r="AS35" s="128"/>
      <c r="AT35" s="128"/>
      <c r="AU35" s="128"/>
      <c r="AV35" s="484"/>
      <c r="AW35" s="484"/>
      <c r="AX35" s="474"/>
      <c r="AY35" s="5"/>
      <c r="AZ35" s="5"/>
      <c r="BA35" s="5"/>
    </row>
    <row r="36" spans="1:58" s="36" customFormat="1" ht="24" customHeight="1" thickBot="1">
      <c r="A36" s="827"/>
      <c r="B36" s="901" t="s">
        <v>89</v>
      </c>
      <c r="C36" s="762"/>
      <c r="D36" s="280">
        <f>D30*70+D31*75+D32*25+D33*60+D34*120+D35*45</f>
        <v>836.57467532467535</v>
      </c>
      <c r="E36" s="270"/>
      <c r="F36" s="270"/>
      <c r="G36" s="270"/>
      <c r="H36" s="120"/>
      <c r="I36" s="761" t="s">
        <v>52</v>
      </c>
      <c r="J36" s="762"/>
      <c r="K36" s="280">
        <f>K30*70+K31*75+K32*25+K33*60+K34*120+K35*45</f>
        <v>869.71638655462198</v>
      </c>
      <c r="L36" s="270"/>
      <c r="M36" s="270"/>
      <c r="N36" s="270"/>
      <c r="O36" s="118"/>
      <c r="P36" s="896" t="s">
        <v>52</v>
      </c>
      <c r="Q36" s="897"/>
      <c r="R36" s="280">
        <f>R30*70+R31*75+R32*25+R33*60+R34*120+R35*45</f>
        <v>794.15390883626173</v>
      </c>
      <c r="S36" s="270"/>
      <c r="T36" s="270"/>
      <c r="U36" s="270"/>
      <c r="V36" s="102"/>
      <c r="W36" s="853" t="s">
        <v>52</v>
      </c>
      <c r="X36" s="854"/>
      <c r="Y36" s="280">
        <f>Y30*70+Y31*75+Y32*25+Y33*60+Y34*120+Y35*45</f>
        <v>830.89285714285711</v>
      </c>
      <c r="Z36" s="270"/>
      <c r="AA36" s="270"/>
      <c r="AB36" s="270"/>
      <c r="AC36" s="102"/>
      <c r="AD36" s="853" t="s">
        <v>52</v>
      </c>
      <c r="AE36" s="854"/>
      <c r="AF36" s="280">
        <f>AF30*70+AF31*75+AF32*25+AF33*60+AF34*120+AF35*45</f>
        <v>829.82142857142856</v>
      </c>
      <c r="AG36" s="270"/>
      <c r="AH36" s="270"/>
      <c r="AI36" s="217"/>
      <c r="AJ36" s="102"/>
      <c r="AK36" s="132"/>
      <c r="AL36" s="132"/>
      <c r="AM36" s="448"/>
      <c r="AN36" s="226"/>
      <c r="AO36" s="226"/>
      <c r="AP36" s="440"/>
      <c r="AQ36" s="440"/>
      <c r="AR36" s="435"/>
      <c r="AS36" s="128"/>
      <c r="AT36" s="128"/>
      <c r="AU36" s="128"/>
      <c r="AV36" s="105"/>
      <c r="AW36" s="484"/>
      <c r="AX36" s="474"/>
      <c r="AY36" s="5"/>
      <c r="AZ36" s="5"/>
      <c r="BA36" s="5"/>
    </row>
    <row r="37" spans="1:58" s="40" customFormat="1" ht="19.5">
      <c r="A37" s="867" t="s">
        <v>17</v>
      </c>
      <c r="B37" s="867"/>
      <c r="C37" s="867"/>
      <c r="D37" s="867"/>
      <c r="E37" s="867"/>
      <c r="F37" s="867"/>
      <c r="G37" s="867"/>
      <c r="H37" s="867"/>
      <c r="I37" s="867"/>
      <c r="J37" s="867"/>
      <c r="K37" s="867"/>
      <c r="L37" s="482"/>
      <c r="M37" s="482"/>
      <c r="N37" s="482"/>
      <c r="O37" s="46"/>
      <c r="P37" s="62"/>
      <c r="Q37" s="62"/>
      <c r="R37" s="62"/>
      <c r="S37" s="62"/>
      <c r="T37" s="62"/>
      <c r="U37" s="62"/>
      <c r="V37" s="62"/>
      <c r="W37" s="62"/>
      <c r="X37" s="60"/>
      <c r="Z37" s="62"/>
      <c r="AA37" s="62"/>
      <c r="AB37" s="62"/>
      <c r="AG37" s="62"/>
      <c r="AH37" s="62"/>
      <c r="AI37" s="62"/>
      <c r="AK37" s="60"/>
      <c r="AL37" s="60"/>
      <c r="AM37" s="448"/>
      <c r="AN37" s="127"/>
      <c r="AO37" s="15"/>
      <c r="AP37" s="438"/>
      <c r="AQ37" s="438"/>
      <c r="AR37" s="435"/>
      <c r="AS37" s="128"/>
      <c r="AT37" s="128"/>
      <c r="AU37" s="128"/>
      <c r="AV37" s="105"/>
      <c r="AW37" s="105"/>
      <c r="AX37" s="474"/>
      <c r="AY37" s="5"/>
      <c r="AZ37" s="5"/>
      <c r="BA37" s="5"/>
    </row>
    <row r="38" spans="1:58" s="42" customFormat="1" ht="19.5">
      <c r="A38" s="771" t="s">
        <v>13</v>
      </c>
      <c r="B38" s="771"/>
      <c r="C38" s="771"/>
      <c r="D38" s="771"/>
      <c r="E38" s="771"/>
      <c r="F38" s="771"/>
      <c r="G38" s="771"/>
      <c r="H38" s="771"/>
      <c r="I38" s="771"/>
      <c r="J38" s="771"/>
      <c r="K38" s="771"/>
      <c r="L38" s="771"/>
      <c r="M38" s="771"/>
      <c r="N38" s="771"/>
      <c r="O38" s="771"/>
      <c r="P38" s="771"/>
      <c r="Q38" s="771"/>
      <c r="R38" s="771"/>
      <c r="S38" s="771"/>
      <c r="T38" s="771"/>
      <c r="U38" s="771"/>
      <c r="V38" s="771"/>
      <c r="W38" s="771"/>
      <c r="X38" s="771"/>
      <c r="Y38" s="41"/>
      <c r="Z38" s="41"/>
      <c r="AA38" s="41"/>
      <c r="AB38" s="41"/>
      <c r="AG38" s="41"/>
      <c r="AH38" s="41"/>
      <c r="AI38" s="41"/>
      <c r="AK38" s="41"/>
      <c r="AL38" s="41"/>
      <c r="AM38" s="448"/>
      <c r="AN38" s="127"/>
      <c r="AO38" s="484"/>
      <c r="AP38" s="438"/>
      <c r="AQ38" s="438"/>
      <c r="AR38" s="438"/>
      <c r="AS38" s="128"/>
      <c r="AT38" s="128"/>
      <c r="AU38" s="128"/>
      <c r="AV38" s="61"/>
      <c r="AW38" s="128"/>
      <c r="AX38" s="474"/>
      <c r="AY38" s="5"/>
      <c r="AZ38" s="5"/>
      <c r="BA38" s="5"/>
    </row>
    <row r="39" spans="1:58" s="42" customFormat="1" ht="19.5" customHeight="1">
      <c r="A39" s="63" t="s">
        <v>12</v>
      </c>
      <c r="B39" s="63"/>
      <c r="C39" s="63"/>
      <c r="D39" s="41"/>
      <c r="H39" s="46"/>
      <c r="I39" s="46"/>
      <c r="J39" s="46"/>
      <c r="K39" s="63"/>
      <c r="O39" s="45"/>
      <c r="P39" s="46"/>
      <c r="Q39" s="46"/>
      <c r="R39" s="46"/>
      <c r="V39" s="46"/>
      <c r="W39" s="47"/>
      <c r="X39" s="41"/>
      <c r="Y39" s="41"/>
      <c r="AK39" s="41"/>
      <c r="AL39" s="41"/>
      <c r="AM39" s="210"/>
      <c r="AN39" s="445"/>
      <c r="AO39" s="127"/>
      <c r="AP39" s="435"/>
      <c r="AQ39" s="436"/>
      <c r="AR39" s="436"/>
      <c r="AS39" s="128"/>
      <c r="AT39" s="128"/>
      <c r="AU39" s="128"/>
      <c r="AV39" s="177"/>
      <c r="AW39" s="474"/>
      <c r="AX39" s="474"/>
      <c r="AY39" s="5"/>
      <c r="AZ39" s="5"/>
      <c r="BA39" s="5"/>
    </row>
    <row r="40" spans="1:58" s="236" customFormat="1" ht="25.5" customHeight="1">
      <c r="A40" s="233"/>
      <c r="B40" s="234" t="s">
        <v>71</v>
      </c>
      <c r="D40" s="233"/>
      <c r="E40" s="233"/>
      <c r="F40" s="233"/>
      <c r="G40" s="233"/>
      <c r="I40" s="234" t="s">
        <v>72</v>
      </c>
      <c r="J40" s="233"/>
      <c r="L40" s="233"/>
      <c r="M40" s="233"/>
      <c r="N40" s="233"/>
      <c r="O40" s="233"/>
      <c r="Q40" s="235" t="s">
        <v>73</v>
      </c>
      <c r="R40" s="233"/>
      <c r="S40" s="233"/>
      <c r="T40" s="233"/>
      <c r="U40" s="233"/>
      <c r="V40" s="233"/>
      <c r="Y40" s="237" t="s">
        <v>74</v>
      </c>
      <c r="Z40" s="233"/>
      <c r="AA40" s="233"/>
      <c r="AB40" s="233"/>
      <c r="AG40" s="233"/>
      <c r="AH40" s="233"/>
      <c r="AI40" s="233"/>
      <c r="AK40" s="25"/>
      <c r="AL40" s="25"/>
      <c r="AM40" s="210"/>
      <c r="AN40" s="445"/>
      <c r="AO40" s="127"/>
      <c r="AP40" s="440"/>
      <c r="AQ40" s="440"/>
      <c r="AR40" s="435"/>
      <c r="AS40" s="233"/>
      <c r="AT40" s="233"/>
    </row>
    <row r="41" spans="1:58">
      <c r="A41" s="474"/>
      <c r="B41" s="474"/>
      <c r="C41" s="50"/>
      <c r="D41" s="474"/>
      <c r="H41" s="474"/>
      <c r="I41" s="474"/>
      <c r="J41" s="50"/>
      <c r="K41" s="474"/>
      <c r="O41" s="474"/>
      <c r="P41" s="474"/>
      <c r="Q41" s="474"/>
      <c r="R41" s="474"/>
      <c r="V41" s="474"/>
      <c r="W41" s="50"/>
      <c r="X41" s="474"/>
      <c r="AM41" s="210"/>
      <c r="AN41" s="127"/>
      <c r="AO41" s="105"/>
      <c r="AP41" s="438"/>
      <c r="AQ41" s="438"/>
      <c r="AR41" s="435"/>
      <c r="AS41" s="128"/>
      <c r="AT41" s="128"/>
      <c r="AU41" s="128"/>
      <c r="AV41" s="36"/>
      <c r="AW41" s="36"/>
      <c r="AX41" s="36"/>
      <c r="AY41" s="36"/>
      <c r="AZ41" s="36"/>
      <c r="BA41" s="36"/>
    </row>
    <row r="42" spans="1:58">
      <c r="AM42" s="210"/>
      <c r="AN42" s="290"/>
      <c r="AO42" s="105"/>
      <c r="AP42" s="438"/>
      <c r="AQ42" s="438"/>
      <c r="AR42" s="438"/>
      <c r="AS42" s="474"/>
      <c r="AT42" s="474"/>
    </row>
    <row r="43" spans="1:58">
      <c r="P43" s="227"/>
      <c r="Q43" s="570"/>
      <c r="R43" s="570"/>
      <c r="S43" s="177"/>
      <c r="AM43" s="210"/>
      <c r="AN43" s="194"/>
      <c r="AO43" s="105"/>
      <c r="AP43" s="438"/>
      <c r="AQ43" s="438"/>
      <c r="AR43" s="438"/>
      <c r="AS43" s="474"/>
      <c r="AT43" s="474"/>
    </row>
    <row r="44" spans="1:58">
      <c r="I44" s="898" t="s">
        <v>179</v>
      </c>
      <c r="J44" s="569" t="s">
        <v>139</v>
      </c>
      <c r="K44" s="569">
        <v>15</v>
      </c>
      <c r="L44" s="289"/>
      <c r="M44" s="289">
        <f>K44/35</f>
        <v>0.42857142857142855</v>
      </c>
      <c r="N44" s="255"/>
      <c r="P44" s="227"/>
      <c r="Q44" s="570"/>
      <c r="R44" s="570"/>
      <c r="S44" s="177"/>
      <c r="X44" s="767"/>
      <c r="Y44" s="382"/>
      <c r="Z44" s="386"/>
      <c r="AA44" s="301"/>
      <c r="AB44" s="301"/>
      <c r="AC44" s="259"/>
      <c r="AE44" s="767" t="s">
        <v>196</v>
      </c>
      <c r="AF44" s="382" t="s">
        <v>197</v>
      </c>
      <c r="AG44" s="386">
        <v>40</v>
      </c>
      <c r="AH44" s="580">
        <f>AG44/55</f>
        <v>0.72727272727272729</v>
      </c>
      <c r="AI44" s="178"/>
      <c r="AJ44" s="152"/>
      <c r="AL44" s="876" t="s">
        <v>329</v>
      </c>
      <c r="AM44" s="677" t="s">
        <v>318</v>
      </c>
      <c r="AN44" s="675">
        <v>20</v>
      </c>
      <c r="AO44" s="678"/>
      <c r="AP44" s="665">
        <f>AN44/140</f>
        <v>0.14285714285714285</v>
      </c>
      <c r="AQ44" s="679"/>
    </row>
    <row r="45" spans="1:58">
      <c r="I45" s="899"/>
      <c r="J45" s="175" t="s">
        <v>180</v>
      </c>
      <c r="K45" s="569">
        <v>15</v>
      </c>
      <c r="L45" s="289"/>
      <c r="M45" s="289"/>
      <c r="N45" s="255">
        <f>K45/100</f>
        <v>0.15</v>
      </c>
      <c r="P45" s="883" t="s">
        <v>308</v>
      </c>
      <c r="Q45" s="640" t="s">
        <v>152</v>
      </c>
      <c r="R45" s="636">
        <v>80</v>
      </c>
      <c r="S45" s="582"/>
      <c r="T45" s="582">
        <f>R45*0.75/35</f>
        <v>1.7142857142857142</v>
      </c>
      <c r="X45" s="768"/>
      <c r="Y45" s="382"/>
      <c r="Z45" s="175"/>
      <c r="AA45" s="175"/>
      <c r="AB45" s="175"/>
      <c r="AC45" s="175"/>
      <c r="AE45" s="768"/>
      <c r="AF45" s="382" t="s">
        <v>198</v>
      </c>
      <c r="AG45" s="386">
        <v>20</v>
      </c>
      <c r="AH45" s="178"/>
      <c r="AI45" s="152">
        <f>AG45*0.8/35</f>
        <v>0.45714285714285713</v>
      </c>
      <c r="AJ45" s="152"/>
      <c r="AL45" s="876"/>
      <c r="AM45" s="677" t="s">
        <v>328</v>
      </c>
      <c r="AN45" s="675">
        <v>25</v>
      </c>
      <c r="AO45" s="678"/>
      <c r="AP45" s="632"/>
      <c r="AQ45" s="632">
        <f>AN45/100</f>
        <v>0.25</v>
      </c>
    </row>
    <row r="46" spans="1:58">
      <c r="I46" s="899"/>
      <c r="J46" s="175" t="s">
        <v>157</v>
      </c>
      <c r="K46" s="175" t="s">
        <v>111</v>
      </c>
      <c r="L46" s="289"/>
      <c r="M46" s="289"/>
      <c r="N46" s="289"/>
      <c r="P46" s="884"/>
      <c r="Q46" s="637" t="s">
        <v>140</v>
      </c>
      <c r="R46" s="638">
        <v>20</v>
      </c>
      <c r="S46" s="639">
        <f>R46/90</f>
        <v>0.22222222222222221</v>
      </c>
      <c r="T46" s="634"/>
      <c r="X46" s="768"/>
      <c r="Y46" s="382"/>
      <c r="Z46" s="175"/>
      <c r="AA46" s="363"/>
      <c r="AB46" s="175"/>
      <c r="AC46" s="175"/>
      <c r="AE46" s="768"/>
      <c r="AF46" s="382" t="s">
        <v>186</v>
      </c>
      <c r="AG46" s="386">
        <v>15</v>
      </c>
      <c r="AH46" s="178"/>
      <c r="AI46" s="152"/>
      <c r="AJ46" s="152">
        <f>AG46/100</f>
        <v>0.15</v>
      </c>
      <c r="AL46" s="876"/>
      <c r="AM46" s="677"/>
      <c r="AN46" s="675"/>
      <c r="AO46" s="678"/>
      <c r="AP46" s="632"/>
      <c r="AQ46" s="632"/>
    </row>
    <row r="47" spans="1:58">
      <c r="I47" s="899"/>
      <c r="J47" s="175"/>
      <c r="K47" s="175"/>
      <c r="L47" s="289"/>
      <c r="M47" s="289"/>
      <c r="N47" s="289"/>
      <c r="P47" s="884"/>
      <c r="Q47" s="637"/>
      <c r="R47" s="638"/>
      <c r="S47" s="639"/>
      <c r="T47" s="634"/>
      <c r="X47" s="768"/>
      <c r="Y47" s="382"/>
      <c r="Z47" s="175"/>
      <c r="AA47" s="175"/>
      <c r="AB47" s="175"/>
      <c r="AC47" s="175"/>
      <c r="AE47" s="768"/>
      <c r="AF47" s="382"/>
      <c r="AG47" s="386"/>
      <c r="AH47" s="176"/>
      <c r="AI47" s="152"/>
      <c r="AJ47" s="152"/>
      <c r="AL47" s="876"/>
      <c r="AM47" s="677" t="s">
        <v>277</v>
      </c>
      <c r="AN47" s="675">
        <v>1</v>
      </c>
      <c r="AO47" s="680"/>
      <c r="AP47" s="632"/>
      <c r="AQ47" s="632"/>
    </row>
    <row r="48" spans="1:58">
      <c r="I48" s="900"/>
      <c r="J48" s="175"/>
      <c r="K48" s="175"/>
      <c r="L48" s="289"/>
      <c r="M48" s="289"/>
      <c r="N48" s="289"/>
      <c r="P48" s="885"/>
      <c r="Q48" s="640"/>
      <c r="R48" s="636"/>
      <c r="S48" s="582"/>
      <c r="T48" s="582"/>
      <c r="X48" s="769"/>
      <c r="Y48" s="382"/>
      <c r="Z48" s="175"/>
      <c r="AA48" s="175"/>
      <c r="AB48" s="175"/>
      <c r="AC48" s="175"/>
      <c r="AE48" s="769"/>
      <c r="AF48" s="178"/>
      <c r="AG48" s="386"/>
      <c r="AH48" s="176"/>
      <c r="AI48" s="176"/>
      <c r="AJ48" s="176"/>
      <c r="AL48" s="876"/>
      <c r="AM48" s="681"/>
      <c r="AN48" s="596"/>
      <c r="AO48" s="597"/>
      <c r="AP48" s="597"/>
      <c r="AQ48" s="597"/>
    </row>
    <row r="49" spans="16:36">
      <c r="P49" s="210"/>
      <c r="Q49" s="660"/>
      <c r="R49" s="661"/>
      <c r="S49" s="177"/>
      <c r="X49" s="877" t="s">
        <v>185</v>
      </c>
      <c r="Y49" s="382" t="s">
        <v>107</v>
      </c>
      <c r="Z49" s="175">
        <v>50</v>
      </c>
      <c r="AA49" s="175"/>
      <c r="AB49" s="175"/>
      <c r="AC49" s="567">
        <f>Z49/100</f>
        <v>0.5</v>
      </c>
    </row>
    <row r="50" spans="16:36">
      <c r="P50" s="210"/>
      <c r="Q50" s="660"/>
      <c r="R50" s="662"/>
      <c r="S50" s="177"/>
      <c r="X50" s="878"/>
      <c r="Y50" s="382" t="s">
        <v>139</v>
      </c>
      <c r="Z50" s="175">
        <v>20</v>
      </c>
      <c r="AA50" s="175"/>
      <c r="AB50" s="363">
        <f>Z50/35</f>
        <v>0.5714285714285714</v>
      </c>
      <c r="AC50" s="175"/>
    </row>
    <row r="51" spans="16:36">
      <c r="P51" s="210"/>
      <c r="Q51" s="660"/>
      <c r="R51" s="661"/>
      <c r="S51" s="177"/>
      <c r="X51" s="878"/>
      <c r="Y51" s="382" t="s">
        <v>120</v>
      </c>
      <c r="Z51" s="175">
        <v>5</v>
      </c>
      <c r="AA51" s="175"/>
      <c r="AB51" s="175"/>
      <c r="AC51" s="567">
        <f>Z51/100</f>
        <v>0.05</v>
      </c>
    </row>
    <row r="52" spans="16:36">
      <c r="P52" s="210"/>
      <c r="Q52" s="433"/>
      <c r="R52" s="570"/>
      <c r="S52" s="177"/>
      <c r="X52" s="878"/>
      <c r="Y52" s="382"/>
      <c r="Z52" s="175"/>
      <c r="AA52" s="175"/>
      <c r="AB52" s="175"/>
      <c r="AC52" s="567"/>
      <c r="AE52" s="880" t="s">
        <v>319</v>
      </c>
      <c r="AF52" s="583" t="s">
        <v>107</v>
      </c>
      <c r="AG52" s="596">
        <v>35</v>
      </c>
      <c r="AH52" s="580"/>
      <c r="AI52" s="580"/>
      <c r="AJ52" s="621">
        <f>AG52/100</f>
        <v>0.35</v>
      </c>
    </row>
    <row r="53" spans="16:36">
      <c r="P53" s="210"/>
      <c r="Q53" s="433"/>
      <c r="R53" s="570"/>
      <c r="S53" s="177"/>
      <c r="X53" s="879"/>
      <c r="Y53" s="427"/>
      <c r="Z53" s="175"/>
      <c r="AA53" s="175"/>
      <c r="AB53" s="175"/>
      <c r="AC53" s="175"/>
      <c r="AE53" s="881"/>
      <c r="AF53" s="596" t="s">
        <v>198</v>
      </c>
      <c r="AG53" s="596">
        <v>15</v>
      </c>
      <c r="AH53" s="580"/>
      <c r="AI53" s="621">
        <f>AG53*0.8/35</f>
        <v>0.34285714285714286</v>
      </c>
      <c r="AJ53" s="621"/>
    </row>
    <row r="54" spans="16:36">
      <c r="P54" s="210"/>
      <c r="Q54" s="433"/>
      <c r="R54" s="570"/>
      <c r="S54" s="177"/>
      <c r="AE54" s="881"/>
      <c r="AF54" s="596" t="s">
        <v>320</v>
      </c>
      <c r="AG54" s="583">
        <v>5</v>
      </c>
      <c r="AH54" s="580"/>
      <c r="AI54" s="621"/>
      <c r="AJ54" s="621">
        <f>AG54/100</f>
        <v>0.05</v>
      </c>
    </row>
    <row r="55" spans="16:36">
      <c r="P55" s="210"/>
      <c r="Q55" s="433"/>
      <c r="R55" s="570"/>
      <c r="S55" s="177"/>
      <c r="AE55" s="881"/>
      <c r="AF55" s="580"/>
      <c r="AG55" s="583"/>
      <c r="AH55" s="676"/>
      <c r="AI55" s="621"/>
      <c r="AJ55" s="621"/>
    </row>
    <row r="56" spans="16:36">
      <c r="P56" s="663"/>
      <c r="Q56" s="105"/>
      <c r="R56" s="127"/>
      <c r="S56" s="177"/>
      <c r="X56" s="767" t="s">
        <v>92</v>
      </c>
      <c r="Y56" s="384" t="s">
        <v>311</v>
      </c>
      <c r="Z56" s="569">
        <v>80</v>
      </c>
      <c r="AA56" s="265"/>
      <c r="AB56" s="327">
        <f>Z56/140</f>
        <v>0.5714285714285714</v>
      </c>
      <c r="AC56" s="265"/>
      <c r="AE56" s="882"/>
      <c r="AF56" s="600"/>
      <c r="AG56" s="583"/>
      <c r="AH56" s="676"/>
      <c r="AI56" s="676"/>
      <c r="AJ56" s="676"/>
    </row>
    <row r="57" spans="16:36">
      <c r="P57" s="664"/>
      <c r="Q57" s="145"/>
      <c r="R57" s="226"/>
      <c r="S57" s="177"/>
      <c r="X57" s="768"/>
      <c r="Y57" s="384" t="s">
        <v>63</v>
      </c>
      <c r="Z57" s="569">
        <v>8</v>
      </c>
      <c r="AA57" s="265"/>
      <c r="AB57" s="327">
        <f>Z57*0.8/35</f>
        <v>0.18285714285714286</v>
      </c>
      <c r="AC57" s="265"/>
    </row>
    <row r="58" spans="16:36">
      <c r="P58" s="664"/>
      <c r="Q58" s="145"/>
      <c r="R58" s="105"/>
      <c r="S58" s="177"/>
      <c r="X58" s="768"/>
      <c r="Y58" s="384" t="s">
        <v>149</v>
      </c>
      <c r="Z58" s="569">
        <v>1</v>
      </c>
      <c r="AA58" s="265"/>
      <c r="AB58" s="327"/>
      <c r="AC58" s="265"/>
    </row>
    <row r="59" spans="16:36">
      <c r="P59" s="664"/>
      <c r="Q59" s="145"/>
      <c r="R59" s="570"/>
      <c r="S59" s="177"/>
      <c r="X59" s="768"/>
      <c r="Y59" s="384" t="s">
        <v>150</v>
      </c>
      <c r="Z59" s="569">
        <v>1</v>
      </c>
      <c r="AA59" s="265"/>
      <c r="AB59" s="265"/>
      <c r="AC59" s="265"/>
    </row>
    <row r="60" spans="16:36">
      <c r="P60" s="210"/>
      <c r="Q60" s="145"/>
      <c r="R60" s="127"/>
      <c r="S60" s="177"/>
      <c r="X60" s="769"/>
      <c r="Y60" s="384"/>
      <c r="Z60" s="569"/>
      <c r="AA60" s="265"/>
      <c r="AB60" s="265"/>
      <c r="AC60" s="265"/>
    </row>
    <row r="61" spans="16:36">
      <c r="P61" s="210"/>
      <c r="Q61" s="445"/>
      <c r="R61" s="127"/>
      <c r="S61" s="177"/>
      <c r="AE61" s="833" t="s">
        <v>125</v>
      </c>
      <c r="AF61" s="384" t="s">
        <v>325</v>
      </c>
      <c r="AG61" s="569">
        <v>10</v>
      </c>
      <c r="AH61" s="567"/>
      <c r="AI61" s="567"/>
      <c r="AJ61" s="265">
        <f>AG61/100</f>
        <v>0.1</v>
      </c>
    </row>
    <row r="62" spans="16:36">
      <c r="P62" s="210"/>
      <c r="Q62" s="127"/>
      <c r="R62" s="105"/>
      <c r="S62" s="177"/>
      <c r="AE62" s="834"/>
      <c r="AF62" s="384" t="s">
        <v>121</v>
      </c>
      <c r="AG62" s="569">
        <v>8</v>
      </c>
      <c r="AH62" s="567"/>
      <c r="AI62" s="567">
        <f>AG62/55</f>
        <v>0.14545454545454545</v>
      </c>
      <c r="AJ62" s="265"/>
    </row>
    <row r="63" spans="16:36">
      <c r="P63" s="210"/>
      <c r="Q63" s="290"/>
      <c r="R63" s="105"/>
      <c r="S63" s="177"/>
      <c r="X63" s="767" t="s">
        <v>321</v>
      </c>
      <c r="Y63" s="152" t="s">
        <v>322</v>
      </c>
      <c r="Z63" s="152">
        <v>30</v>
      </c>
      <c r="AE63" s="834"/>
      <c r="AF63" s="384"/>
      <c r="AG63" s="569"/>
      <c r="AH63" s="567"/>
      <c r="AI63" s="567"/>
      <c r="AJ63" s="265"/>
    </row>
    <row r="64" spans="16:36">
      <c r="P64" s="210"/>
      <c r="Q64" s="194"/>
      <c r="R64" s="105"/>
      <c r="S64" s="177"/>
      <c r="X64" s="768"/>
      <c r="Y64" s="631" t="s">
        <v>323</v>
      </c>
      <c r="Z64" s="152">
        <v>25</v>
      </c>
      <c r="AE64" s="834"/>
      <c r="AF64" s="175"/>
      <c r="AG64" s="175"/>
      <c r="AH64" s="281"/>
      <c r="AI64" s="281"/>
      <c r="AJ64" s="281"/>
    </row>
    <row r="65" spans="24:36">
      <c r="X65" s="768"/>
      <c r="Y65" s="152" t="s">
        <v>324</v>
      </c>
      <c r="Z65" s="152">
        <v>10</v>
      </c>
      <c r="AE65" s="835"/>
      <c r="AF65" s="181"/>
      <c r="AG65" s="180"/>
      <c r="AH65" s="265"/>
      <c r="AI65" s="265"/>
      <c r="AJ65" s="265"/>
    </row>
    <row r="66" spans="24:36">
      <c r="X66" s="768"/>
      <c r="Y66" s="152"/>
      <c r="Z66" s="152"/>
    </row>
    <row r="67" spans="24:36">
      <c r="X67" s="769"/>
      <c r="Y67" s="175"/>
      <c r="Z67" s="175"/>
    </row>
  </sheetData>
  <mergeCells count="112">
    <mergeCell ref="AL7:AL11"/>
    <mergeCell ref="AS7:AS11"/>
    <mergeCell ref="AL12:AL16"/>
    <mergeCell ref="AS12:AS16"/>
    <mergeCell ref="AL17:AL21"/>
    <mergeCell ref="AS17:AS21"/>
    <mergeCell ref="AM18:AM21"/>
    <mergeCell ref="AT18:AT21"/>
    <mergeCell ref="AL22:AL26"/>
    <mergeCell ref="AS22:AS26"/>
    <mergeCell ref="I5:I6"/>
    <mergeCell ref="I7:I11"/>
    <mergeCell ref="I12:I16"/>
    <mergeCell ref="I17:I21"/>
    <mergeCell ref="J18:J21"/>
    <mergeCell ref="A7:A11"/>
    <mergeCell ref="A17:A21"/>
    <mergeCell ref="B7:B11"/>
    <mergeCell ref="W5:W6"/>
    <mergeCell ref="A5:A6"/>
    <mergeCell ref="B5:B6"/>
    <mergeCell ref="W7:W11"/>
    <mergeCell ref="P7:P11"/>
    <mergeCell ref="P12:P16"/>
    <mergeCell ref="P17:P21"/>
    <mergeCell ref="Q18:Q21"/>
    <mergeCell ref="A1:AJ1"/>
    <mergeCell ref="D2:J2"/>
    <mergeCell ref="O2:V2"/>
    <mergeCell ref="X2:AJ2"/>
    <mergeCell ref="B3:C3"/>
    <mergeCell ref="D3:H3"/>
    <mergeCell ref="I3:J3"/>
    <mergeCell ref="K3:O3"/>
    <mergeCell ref="P3:Q3"/>
    <mergeCell ref="R3:V3"/>
    <mergeCell ref="W3:X3"/>
    <mergeCell ref="Y3:AC3"/>
    <mergeCell ref="A22:A26"/>
    <mergeCell ref="B22:B26"/>
    <mergeCell ref="I29:J29"/>
    <mergeCell ref="W22:W26"/>
    <mergeCell ref="I22:I26"/>
    <mergeCell ref="P22:P26"/>
    <mergeCell ref="W29:X29"/>
    <mergeCell ref="B12:B16"/>
    <mergeCell ref="B17:B21"/>
    <mergeCell ref="C18:C21"/>
    <mergeCell ref="A12:A16"/>
    <mergeCell ref="W12:W16"/>
    <mergeCell ref="I33:J33"/>
    <mergeCell ref="I32:J32"/>
    <mergeCell ref="P32:Q32"/>
    <mergeCell ref="B35:C35"/>
    <mergeCell ref="P33:Q33"/>
    <mergeCell ref="I35:J35"/>
    <mergeCell ref="P35:Q35"/>
    <mergeCell ref="AD34:AE34"/>
    <mergeCell ref="W35:X35"/>
    <mergeCell ref="AD33:AE33"/>
    <mergeCell ref="B33:C33"/>
    <mergeCell ref="B34:C34"/>
    <mergeCell ref="B32:C32"/>
    <mergeCell ref="A38:X38"/>
    <mergeCell ref="A29:A36"/>
    <mergeCell ref="AD35:AE35"/>
    <mergeCell ref="I36:J36"/>
    <mergeCell ref="P36:Q36"/>
    <mergeCell ref="W36:X36"/>
    <mergeCell ref="AD36:AE36"/>
    <mergeCell ref="I44:I48"/>
    <mergeCell ref="P31:Q31"/>
    <mergeCell ref="W31:X31"/>
    <mergeCell ref="AD29:AE29"/>
    <mergeCell ref="B36:C36"/>
    <mergeCell ref="W32:X32"/>
    <mergeCell ref="B31:C31"/>
    <mergeCell ref="I31:J31"/>
    <mergeCell ref="B29:C29"/>
    <mergeCell ref="B30:C30"/>
    <mergeCell ref="I30:J30"/>
    <mergeCell ref="A37:K37"/>
    <mergeCell ref="I34:J34"/>
    <mergeCell ref="P34:Q34"/>
    <mergeCell ref="W34:X34"/>
    <mergeCell ref="AD32:AE32"/>
    <mergeCell ref="W33:X33"/>
    <mergeCell ref="AD31:AE31"/>
    <mergeCell ref="AD3:AE3"/>
    <mergeCell ref="AF3:AJ3"/>
    <mergeCell ref="AD5:AD6"/>
    <mergeCell ref="AE18:AE21"/>
    <mergeCell ref="AD7:AD11"/>
    <mergeCell ref="P30:Q30"/>
    <mergeCell ref="W30:X30"/>
    <mergeCell ref="AD30:AE30"/>
    <mergeCell ref="P29:Q29"/>
    <mergeCell ref="X18:X21"/>
    <mergeCell ref="AD22:AD26"/>
    <mergeCell ref="W17:W21"/>
    <mergeCell ref="AD17:AD21"/>
    <mergeCell ref="AD12:AD16"/>
    <mergeCell ref="P5:P6"/>
    <mergeCell ref="AE61:AE65"/>
    <mergeCell ref="AL44:AL48"/>
    <mergeCell ref="X44:X48"/>
    <mergeCell ref="X49:X53"/>
    <mergeCell ref="X56:X60"/>
    <mergeCell ref="AE44:AE48"/>
    <mergeCell ref="X63:X67"/>
    <mergeCell ref="AE52:AE56"/>
    <mergeCell ref="P45:P48"/>
  </mergeCells>
  <phoneticPr fontId="1" type="noConversion"/>
  <dataValidations count="2">
    <dataValidation type="list" allowBlank="1" showInputMessage="1" showErrorMessage="1" sqref="Q7:Q12 Q49 C22:C26" xr:uid="{00000000-0002-0000-0600-000000000000}">
      <formula1>湯食</formula1>
    </dataValidation>
    <dataValidation type="list" allowBlank="1" showInputMessage="1" showErrorMessage="1" sqref="B22:B26" xr:uid="{00000000-0002-0000-0600-000001000000}">
      <formula1>湯品</formula1>
    </dataValidation>
  </dataValidations>
  <printOptions horizontalCentered="1"/>
  <pageMargins left="0" right="0" top="0" bottom="0" header="0" footer="0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D75"/>
  <sheetViews>
    <sheetView zoomScale="80" zoomScaleNormal="80" workbookViewId="0">
      <selection sqref="A1:AJ1"/>
    </sheetView>
  </sheetViews>
  <sheetFormatPr defaultRowHeight="16.5"/>
  <cols>
    <col min="1" max="1" width="9" style="172"/>
    <col min="2" max="2" width="9.625" style="172" customWidth="1"/>
    <col min="3" max="3" width="10.625" style="56" customWidth="1"/>
    <col min="4" max="4" width="8.5" style="172" customWidth="1"/>
    <col min="5" max="8" width="5.625" style="172" customWidth="1"/>
    <col min="9" max="9" width="9.625" style="172" customWidth="1"/>
    <col min="10" max="10" width="10.875" style="56" customWidth="1"/>
    <col min="11" max="11" width="7.625" style="172" customWidth="1"/>
    <col min="12" max="15" width="5.625" style="172" customWidth="1"/>
    <col min="16" max="16" width="9.625" style="172" customWidth="1"/>
    <col min="17" max="17" width="10.625" style="172" customWidth="1"/>
    <col min="18" max="18" width="7.875" style="172" customWidth="1"/>
    <col min="19" max="22" width="5.625" style="172" customWidth="1"/>
    <col min="23" max="23" width="9.625" style="56" customWidth="1"/>
    <col min="24" max="24" width="10.625" style="172" customWidth="1"/>
    <col min="25" max="25" width="8.5" style="172" customWidth="1"/>
    <col min="26" max="29" width="5.625" style="172" customWidth="1"/>
    <col min="30" max="30" width="9.625" style="172" customWidth="1"/>
    <col min="31" max="31" width="11.125" style="172" customWidth="1"/>
    <col min="32" max="32" width="8.125" style="172" customWidth="1"/>
    <col min="33" max="35" width="5.625" style="172" customWidth="1"/>
    <col min="36" max="36" width="5.75" style="172" customWidth="1"/>
    <col min="37" max="16384" width="9" style="172"/>
  </cols>
  <sheetData>
    <row r="1" spans="1:56" s="319" customFormat="1" ht="21">
      <c r="A1" s="948" t="s">
        <v>460</v>
      </c>
      <c r="B1" s="948"/>
      <c r="C1" s="948"/>
      <c r="D1" s="948"/>
      <c r="E1" s="948"/>
      <c r="F1" s="948"/>
      <c r="G1" s="948"/>
      <c r="H1" s="948"/>
      <c r="I1" s="948"/>
      <c r="J1" s="948"/>
      <c r="K1" s="948"/>
      <c r="L1" s="948"/>
      <c r="M1" s="948"/>
      <c r="N1" s="948"/>
      <c r="O1" s="948"/>
      <c r="P1" s="948"/>
      <c r="Q1" s="948"/>
      <c r="R1" s="948"/>
      <c r="S1" s="948"/>
      <c r="T1" s="948"/>
      <c r="U1" s="948"/>
      <c r="V1" s="948"/>
      <c r="W1" s="948"/>
      <c r="X1" s="948"/>
      <c r="Y1" s="948"/>
      <c r="Z1" s="948"/>
      <c r="AA1" s="948"/>
      <c r="AB1" s="948"/>
      <c r="AC1" s="948"/>
      <c r="AD1" s="948"/>
      <c r="AE1" s="948"/>
      <c r="AF1" s="948"/>
      <c r="AG1" s="948"/>
      <c r="AH1" s="948"/>
      <c r="AI1" s="948"/>
      <c r="AJ1" s="948"/>
    </row>
    <row r="2" spans="1:56" s="319" customFormat="1" ht="20.25" thickBot="1">
      <c r="A2" s="336" t="s">
        <v>77</v>
      </c>
      <c r="B2" s="336"/>
      <c r="C2" s="336"/>
      <c r="D2" s="949" t="s">
        <v>5</v>
      </c>
      <c r="E2" s="949"/>
      <c r="F2" s="949"/>
      <c r="G2" s="949"/>
      <c r="H2" s="949"/>
      <c r="I2" s="949"/>
      <c r="J2" s="949"/>
      <c r="O2" s="950" t="s">
        <v>7</v>
      </c>
      <c r="P2" s="950"/>
      <c r="Q2" s="950"/>
      <c r="R2" s="950"/>
      <c r="S2" s="950"/>
      <c r="T2" s="950"/>
      <c r="U2" s="950"/>
      <c r="V2" s="950"/>
      <c r="W2" s="40"/>
      <c r="X2" s="951" t="s">
        <v>4</v>
      </c>
      <c r="Y2" s="951"/>
      <c r="Z2" s="951"/>
      <c r="AA2" s="951"/>
      <c r="AB2" s="951"/>
      <c r="AC2" s="951"/>
      <c r="AD2" s="951"/>
      <c r="AE2" s="951"/>
      <c r="AF2" s="951"/>
      <c r="AG2" s="951"/>
      <c r="AH2" s="951"/>
      <c r="AI2" s="951"/>
      <c r="AJ2" s="951"/>
      <c r="AK2" s="146"/>
      <c r="AL2" s="146"/>
      <c r="AM2" s="146"/>
      <c r="AN2" s="146"/>
    </row>
    <row r="3" spans="1:56" s="338" customFormat="1" ht="18" customHeight="1" thickBot="1">
      <c r="A3" s="337" t="s">
        <v>113</v>
      </c>
      <c r="B3" s="791">
        <v>46132</v>
      </c>
      <c r="C3" s="792"/>
      <c r="D3" s="793" t="s">
        <v>114</v>
      </c>
      <c r="E3" s="794"/>
      <c r="F3" s="794"/>
      <c r="G3" s="794"/>
      <c r="H3" s="795"/>
      <c r="I3" s="783">
        <v>46133</v>
      </c>
      <c r="J3" s="784"/>
      <c r="K3" s="918" t="s">
        <v>96</v>
      </c>
      <c r="L3" s="794"/>
      <c r="M3" s="794"/>
      <c r="N3" s="794"/>
      <c r="O3" s="795"/>
      <c r="P3" s="783" t="s">
        <v>228</v>
      </c>
      <c r="Q3" s="784"/>
      <c r="R3" s="919" t="s">
        <v>115</v>
      </c>
      <c r="S3" s="786"/>
      <c r="T3" s="786"/>
      <c r="U3" s="786"/>
      <c r="V3" s="789"/>
      <c r="W3" s="952">
        <v>46135</v>
      </c>
      <c r="X3" s="953"/>
      <c r="Y3" s="954" t="s">
        <v>97</v>
      </c>
      <c r="Z3" s="955"/>
      <c r="AA3" s="955"/>
      <c r="AB3" s="955"/>
      <c r="AC3" s="956"/>
      <c r="AD3" s="783">
        <v>46136</v>
      </c>
      <c r="AE3" s="790"/>
      <c r="AF3" s="870" t="s">
        <v>30</v>
      </c>
      <c r="AG3" s="871"/>
      <c r="AH3" s="871"/>
      <c r="AI3" s="871"/>
      <c r="AJ3" s="872"/>
      <c r="AK3" s="128"/>
      <c r="AL3" s="128"/>
      <c r="AM3" s="128"/>
      <c r="AN3" s="128"/>
      <c r="AO3" s="484"/>
      <c r="AP3" s="484"/>
      <c r="AQ3" s="484"/>
      <c r="AR3" s="830"/>
      <c r="AS3" s="830"/>
      <c r="AT3" s="227"/>
      <c r="AU3" s="105"/>
      <c r="AV3" s="484"/>
      <c r="AW3" s="128"/>
      <c r="AX3" s="377"/>
      <c r="AY3" s="484"/>
      <c r="AZ3" s="484"/>
      <c r="BA3" s="484"/>
      <c r="BB3" s="484"/>
      <c r="BC3" s="484"/>
      <c r="BD3" s="484"/>
    </row>
    <row r="4" spans="1:56" s="56" customFormat="1" ht="16.5" customHeight="1">
      <c r="A4" s="339" t="s">
        <v>23</v>
      </c>
      <c r="B4" s="340" t="s">
        <v>55</v>
      </c>
      <c r="C4" s="323" t="s">
        <v>32</v>
      </c>
      <c r="D4" s="323" t="s">
        <v>112</v>
      </c>
      <c r="E4" s="323" t="s">
        <v>98</v>
      </c>
      <c r="F4" s="323" t="s">
        <v>99</v>
      </c>
      <c r="G4" s="323" t="s">
        <v>100</v>
      </c>
      <c r="H4" s="341" t="s">
        <v>57</v>
      </c>
      <c r="I4" s="340" t="s">
        <v>55</v>
      </c>
      <c r="J4" s="323" t="s">
        <v>32</v>
      </c>
      <c r="K4" s="323" t="s">
        <v>112</v>
      </c>
      <c r="L4" s="155" t="s">
        <v>98</v>
      </c>
      <c r="M4" s="155" t="s">
        <v>99</v>
      </c>
      <c r="N4" s="155" t="s">
        <v>100</v>
      </c>
      <c r="O4" s="229" t="s">
        <v>57</v>
      </c>
      <c r="P4" s="340" t="s">
        <v>55</v>
      </c>
      <c r="Q4" s="323" t="s">
        <v>32</v>
      </c>
      <c r="R4" s="323" t="s">
        <v>112</v>
      </c>
      <c r="S4" s="323" t="s">
        <v>98</v>
      </c>
      <c r="T4" s="323" t="s">
        <v>99</v>
      </c>
      <c r="U4" s="323" t="s">
        <v>100</v>
      </c>
      <c r="V4" s="647" t="s">
        <v>57</v>
      </c>
      <c r="W4" s="342" t="s">
        <v>55</v>
      </c>
      <c r="X4" s="323" t="s">
        <v>32</v>
      </c>
      <c r="Y4" s="323" t="s">
        <v>112</v>
      </c>
      <c r="Z4" s="323" t="s">
        <v>98</v>
      </c>
      <c r="AA4" s="323" t="s">
        <v>99</v>
      </c>
      <c r="AB4" s="323" t="s">
        <v>100</v>
      </c>
      <c r="AC4" s="341" t="s">
        <v>57</v>
      </c>
      <c r="AD4" s="648" t="s">
        <v>240</v>
      </c>
      <c r="AE4" s="323" t="s">
        <v>32</v>
      </c>
      <c r="AF4" s="323" t="s">
        <v>112</v>
      </c>
      <c r="AG4" s="155" t="s">
        <v>98</v>
      </c>
      <c r="AH4" s="155" t="s">
        <v>99</v>
      </c>
      <c r="AI4" s="155" t="s">
        <v>100</v>
      </c>
      <c r="AJ4" s="341" t="s">
        <v>57</v>
      </c>
      <c r="AK4" s="127"/>
      <c r="AL4" s="484"/>
      <c r="AQ4" s="128"/>
      <c r="AR4" s="128"/>
      <c r="AS4" s="128"/>
      <c r="AT4" s="127"/>
      <c r="AU4" s="127"/>
      <c r="AV4" s="127"/>
      <c r="AW4" s="127"/>
      <c r="AX4" s="127"/>
      <c r="AY4" s="127"/>
      <c r="AZ4" s="127"/>
      <c r="BA4" s="127"/>
      <c r="BB4" s="127"/>
      <c r="BC4" s="127"/>
    </row>
    <row r="5" spans="1:56" s="343" customFormat="1" ht="16.5" customHeight="1">
      <c r="A5" s="809" t="s">
        <v>3</v>
      </c>
      <c r="B5" s="765" t="s">
        <v>45</v>
      </c>
      <c r="C5" s="174" t="s">
        <v>31</v>
      </c>
      <c r="D5" s="695">
        <v>120</v>
      </c>
      <c r="E5" s="182">
        <f>D5/20</f>
        <v>6</v>
      </c>
      <c r="F5" s="182"/>
      <c r="G5" s="182"/>
      <c r="H5" s="308"/>
      <c r="I5" s="765" t="s">
        <v>47</v>
      </c>
      <c r="J5" s="695" t="s">
        <v>9</v>
      </c>
      <c r="K5" s="695">
        <v>100</v>
      </c>
      <c r="L5" s="182">
        <f>K5/20</f>
        <v>5</v>
      </c>
      <c r="M5" s="182"/>
      <c r="N5" s="182"/>
      <c r="O5" s="415"/>
      <c r="P5" s="831" t="s">
        <v>294</v>
      </c>
      <c r="Q5" s="695" t="s">
        <v>9</v>
      </c>
      <c r="R5" s="695">
        <v>120</v>
      </c>
      <c r="S5" s="134">
        <f>R5/20</f>
        <v>6</v>
      </c>
      <c r="T5" s="134"/>
      <c r="U5" s="134"/>
      <c r="V5" s="267"/>
      <c r="W5" s="765" t="s">
        <v>47</v>
      </c>
      <c r="X5" s="695" t="s">
        <v>9</v>
      </c>
      <c r="Y5" s="695">
        <v>90</v>
      </c>
      <c r="Z5" s="692">
        <f>Y5/20</f>
        <v>4.5</v>
      </c>
      <c r="AA5" s="692"/>
      <c r="AB5" s="692"/>
      <c r="AC5" s="307"/>
      <c r="AD5" s="957" t="s">
        <v>45</v>
      </c>
      <c r="AE5" s="174" t="s">
        <v>31</v>
      </c>
      <c r="AF5" s="695">
        <v>120</v>
      </c>
      <c r="AG5" s="182">
        <f>AF5/20</f>
        <v>6</v>
      </c>
      <c r="AH5" s="182"/>
      <c r="AI5" s="182"/>
      <c r="AJ5" s="308"/>
      <c r="AK5" s="213"/>
      <c r="AL5" s="128"/>
      <c r="AQ5" s="61"/>
      <c r="AR5" s="344"/>
      <c r="AS5" s="59"/>
      <c r="AT5" s="162"/>
      <c r="AU5" s="162"/>
      <c r="AV5" s="162"/>
      <c r="AW5" s="162"/>
      <c r="AX5" s="162"/>
      <c r="AY5" s="162"/>
      <c r="AZ5" s="162"/>
      <c r="BA5" s="162"/>
      <c r="BB5" s="162"/>
      <c r="BC5" s="162"/>
    </row>
    <row r="6" spans="1:56" s="343" customFormat="1">
      <c r="A6" s="810"/>
      <c r="B6" s="766"/>
      <c r="C6" s="695"/>
      <c r="D6" s="695"/>
      <c r="E6" s="182"/>
      <c r="F6" s="182"/>
      <c r="G6" s="182"/>
      <c r="H6" s="308"/>
      <c r="I6" s="766"/>
      <c r="J6" s="175" t="s">
        <v>29</v>
      </c>
      <c r="K6" s="174">
        <v>20</v>
      </c>
      <c r="L6" s="182">
        <f>K6/20</f>
        <v>1</v>
      </c>
      <c r="M6" s="182"/>
      <c r="N6" s="182"/>
      <c r="O6" s="415"/>
      <c r="P6" s="832"/>
      <c r="Q6" s="6"/>
      <c r="R6" s="139"/>
      <c r="S6" s="139"/>
      <c r="T6" s="139"/>
      <c r="U6" s="139"/>
      <c r="V6" s="267"/>
      <c r="W6" s="766"/>
      <c r="X6" s="175" t="s">
        <v>29</v>
      </c>
      <c r="Y6" s="174">
        <v>20</v>
      </c>
      <c r="Z6" s="692">
        <f>Y6/20</f>
        <v>1</v>
      </c>
      <c r="AA6" s="692"/>
      <c r="AB6" s="692"/>
      <c r="AC6" s="307"/>
      <c r="AD6" s="958"/>
      <c r="AE6" s="695"/>
      <c r="AF6" s="695"/>
      <c r="AG6" s="182"/>
      <c r="AH6" s="182"/>
      <c r="AI6" s="182"/>
      <c r="AJ6" s="308"/>
      <c r="AK6" s="213"/>
      <c r="AL6" s="210"/>
      <c r="AM6" s="433"/>
      <c r="AN6" s="454"/>
      <c r="AO6" s="440"/>
      <c r="AP6" s="440"/>
      <c r="AQ6" s="440"/>
      <c r="AR6" s="127"/>
      <c r="AS6" s="59"/>
      <c r="AT6" s="162"/>
      <c r="AU6" s="162"/>
      <c r="AV6" s="162"/>
      <c r="AW6" s="162"/>
      <c r="AX6" s="162"/>
      <c r="AY6" s="162"/>
      <c r="AZ6" s="162"/>
      <c r="BA6" s="162"/>
      <c r="BB6" s="162"/>
      <c r="BC6" s="162"/>
    </row>
    <row r="7" spans="1:56" s="343" customFormat="1" ht="16.5" customHeight="1">
      <c r="A7" s="809" t="s">
        <v>24</v>
      </c>
      <c r="B7" s="767" t="s">
        <v>258</v>
      </c>
      <c r="C7" s="175" t="s">
        <v>341</v>
      </c>
      <c r="D7" s="695">
        <v>95</v>
      </c>
      <c r="E7" s="255"/>
      <c r="F7" s="255">
        <f>D7*0.8/35</f>
        <v>2.1714285714285713</v>
      </c>
      <c r="G7" s="255"/>
      <c r="H7" s="307"/>
      <c r="I7" s="812" t="s">
        <v>187</v>
      </c>
      <c r="J7" s="175" t="s">
        <v>63</v>
      </c>
      <c r="K7" s="175">
        <v>70</v>
      </c>
      <c r="L7" s="175"/>
      <c r="M7" s="291">
        <f>K7/35</f>
        <v>2</v>
      </c>
      <c r="N7" s="175"/>
      <c r="O7" s="415"/>
      <c r="P7" s="767" t="s">
        <v>295</v>
      </c>
      <c r="Q7" s="695" t="s">
        <v>296</v>
      </c>
      <c r="R7" s="695">
        <v>35</v>
      </c>
      <c r="S7" s="134"/>
      <c r="T7" s="134">
        <f>R7*0.8/35</f>
        <v>0.8</v>
      </c>
      <c r="U7" s="134"/>
      <c r="V7" s="267"/>
      <c r="W7" s="767" t="s">
        <v>327</v>
      </c>
      <c r="X7" s="695" t="s">
        <v>195</v>
      </c>
      <c r="Y7" s="386">
        <v>76</v>
      </c>
      <c r="Z7" s="259"/>
      <c r="AA7" s="259">
        <f>Y7/35</f>
        <v>2.1714285714285713</v>
      </c>
      <c r="AB7" s="259"/>
      <c r="AC7" s="307"/>
      <c r="AD7" s="767" t="s">
        <v>126</v>
      </c>
      <c r="AE7" s="179" t="s">
        <v>127</v>
      </c>
      <c r="AF7" s="8">
        <v>90</v>
      </c>
      <c r="AG7" s="272"/>
      <c r="AH7" s="292">
        <f>AF7*0.65/35</f>
        <v>1.6714285714285715</v>
      </c>
      <c r="AI7" s="175"/>
      <c r="AJ7" s="308"/>
      <c r="AK7" s="214"/>
      <c r="AL7" s="909" t="s">
        <v>194</v>
      </c>
      <c r="AM7" s="384" t="s">
        <v>139</v>
      </c>
      <c r="AN7" s="386">
        <v>80</v>
      </c>
      <c r="AO7" s="259"/>
      <c r="AP7" s="259">
        <f>AN7/35</f>
        <v>2.2857142857142856</v>
      </c>
      <c r="AQ7" s="259"/>
      <c r="AR7" s="484"/>
      <c r="AS7" s="59"/>
      <c r="AT7" s="162"/>
      <c r="AU7" s="162"/>
      <c r="AV7" s="162"/>
      <c r="AW7" s="162"/>
      <c r="AX7" s="162"/>
      <c r="AY7" s="162"/>
      <c r="AZ7" s="162"/>
      <c r="BA7" s="162"/>
      <c r="BB7" s="162"/>
      <c r="BC7" s="162"/>
    </row>
    <row r="8" spans="1:56" s="343" customFormat="1">
      <c r="A8" s="809"/>
      <c r="B8" s="768"/>
      <c r="C8" s="695" t="s">
        <v>278</v>
      </c>
      <c r="D8" s="695">
        <v>35</v>
      </c>
      <c r="E8" s="255">
        <f>D8/55</f>
        <v>0.63636363636363635</v>
      </c>
      <c r="F8" s="255"/>
      <c r="G8" s="255"/>
      <c r="H8" s="307"/>
      <c r="I8" s="813"/>
      <c r="J8" s="175" t="s">
        <v>307</v>
      </c>
      <c r="K8" s="175">
        <v>20</v>
      </c>
      <c r="L8" s="363"/>
      <c r="M8" s="175"/>
      <c r="N8" s="175">
        <f>K8/100</f>
        <v>0.2</v>
      </c>
      <c r="O8" s="415"/>
      <c r="P8" s="768"/>
      <c r="Q8" s="175" t="s">
        <v>153</v>
      </c>
      <c r="R8" s="175">
        <v>30</v>
      </c>
      <c r="S8" s="259">
        <f>R8/85</f>
        <v>0.35294117647058826</v>
      </c>
      <c r="T8" s="259"/>
      <c r="U8" s="259"/>
      <c r="V8" s="267"/>
      <c r="W8" s="768"/>
      <c r="X8" s="695" t="s">
        <v>102</v>
      </c>
      <c r="Y8" s="385">
        <v>15</v>
      </c>
      <c r="Z8" s="272"/>
      <c r="AA8" s="272"/>
      <c r="AB8" s="272">
        <f>Y8/100</f>
        <v>0.15</v>
      </c>
      <c r="AC8" s="307"/>
      <c r="AD8" s="768"/>
      <c r="AE8" s="179" t="s">
        <v>140</v>
      </c>
      <c r="AF8" s="83">
        <v>40</v>
      </c>
      <c r="AG8" s="283">
        <f>AF8/90</f>
        <v>0.44444444444444442</v>
      </c>
      <c r="AH8" s="283"/>
      <c r="AI8" s="175"/>
      <c r="AJ8" s="308"/>
      <c r="AK8" s="214"/>
      <c r="AL8" s="910"/>
      <c r="AM8" s="384" t="s">
        <v>102</v>
      </c>
      <c r="AN8" s="385">
        <v>15</v>
      </c>
      <c r="AO8" s="272"/>
      <c r="AP8" s="272"/>
      <c r="AQ8" s="272">
        <f>AN8/100</f>
        <v>0.15</v>
      </c>
      <c r="AR8" s="484"/>
      <c r="AS8" s="128"/>
      <c r="AT8" s="162"/>
      <c r="AU8" s="162"/>
      <c r="AV8" s="162"/>
      <c r="AW8" s="162"/>
      <c r="AX8" s="162"/>
      <c r="AY8" s="162"/>
      <c r="AZ8" s="162"/>
      <c r="BA8" s="162"/>
      <c r="BB8" s="162"/>
      <c r="BC8" s="162"/>
    </row>
    <row r="9" spans="1:56" s="343" customFormat="1">
      <c r="A9" s="809"/>
      <c r="B9" s="768"/>
      <c r="C9" s="152" t="s">
        <v>342</v>
      </c>
      <c r="D9" s="152" t="s">
        <v>111</v>
      </c>
      <c r="E9" s="289"/>
      <c r="F9" s="289"/>
      <c r="G9" s="289"/>
      <c r="H9" s="307"/>
      <c r="I9" s="813"/>
      <c r="J9" s="175" t="s">
        <v>102</v>
      </c>
      <c r="K9" s="175">
        <v>20</v>
      </c>
      <c r="L9" s="175"/>
      <c r="M9" s="175"/>
      <c r="N9" s="175">
        <f>K9/100</f>
        <v>0.2</v>
      </c>
      <c r="O9" s="415"/>
      <c r="P9" s="768"/>
      <c r="Q9" s="603" t="s">
        <v>186</v>
      </c>
      <c r="R9" s="520">
        <v>5</v>
      </c>
      <c r="S9" s="259"/>
      <c r="T9" s="259"/>
      <c r="U9" s="259">
        <f>R9/100</f>
        <v>0.05</v>
      </c>
      <c r="V9" s="267"/>
      <c r="W9" s="768"/>
      <c r="X9" s="695" t="s">
        <v>91</v>
      </c>
      <c r="Y9" s="385">
        <v>5</v>
      </c>
      <c r="Z9" s="272"/>
      <c r="AA9" s="272"/>
      <c r="AB9" s="272">
        <f>Y9/100</f>
        <v>0.05</v>
      </c>
      <c r="AC9" s="307"/>
      <c r="AD9" s="768"/>
      <c r="AE9" s="179" t="s">
        <v>141</v>
      </c>
      <c r="AF9" s="695" t="s">
        <v>41</v>
      </c>
      <c r="AG9" s="272"/>
      <c r="AH9" s="272"/>
      <c r="AI9" s="692"/>
      <c r="AJ9" s="308"/>
      <c r="AK9" s="214"/>
      <c r="AL9" s="910"/>
      <c r="AM9" s="384" t="s">
        <v>91</v>
      </c>
      <c r="AN9" s="385">
        <v>5</v>
      </c>
      <c r="AO9" s="272"/>
      <c r="AP9" s="272"/>
      <c r="AQ9" s="272">
        <f>AN9/100</f>
        <v>0.05</v>
      </c>
      <c r="AR9" s="484"/>
      <c r="AS9" s="128"/>
      <c r="AT9" s="162"/>
      <c r="AU9" s="162"/>
      <c r="AV9" s="162"/>
      <c r="AW9" s="162"/>
      <c r="AX9" s="162"/>
      <c r="AY9" s="162"/>
      <c r="AZ9" s="162"/>
      <c r="BA9" s="162"/>
      <c r="BB9" s="162"/>
      <c r="BC9" s="162"/>
    </row>
    <row r="10" spans="1:56" s="343" customFormat="1">
      <c r="A10" s="809"/>
      <c r="B10" s="768"/>
      <c r="C10" s="152"/>
      <c r="D10" s="152"/>
      <c r="E10" s="289"/>
      <c r="F10" s="289"/>
      <c r="G10" s="289"/>
      <c r="H10" s="307"/>
      <c r="I10" s="813"/>
      <c r="J10" s="175"/>
      <c r="K10" s="175"/>
      <c r="L10" s="175"/>
      <c r="M10" s="175"/>
      <c r="N10" s="175"/>
      <c r="O10" s="415"/>
      <c r="P10" s="768"/>
      <c r="Q10" s="727" t="s">
        <v>297</v>
      </c>
      <c r="R10" s="520">
        <v>15</v>
      </c>
      <c r="S10" s="735"/>
      <c r="T10" s="735">
        <f>R10/55</f>
        <v>0.27272727272727271</v>
      </c>
      <c r="U10" s="259"/>
      <c r="V10" s="267"/>
      <c r="W10" s="768"/>
      <c r="X10" s="388"/>
      <c r="Y10" s="385"/>
      <c r="Z10" s="388"/>
      <c r="AA10" s="388"/>
      <c r="AB10" s="388"/>
      <c r="AC10" s="307"/>
      <c r="AD10" s="768"/>
      <c r="AE10" s="713"/>
      <c r="AF10" s="175"/>
      <c r="AG10" s="175"/>
      <c r="AH10" s="175"/>
      <c r="AI10" s="692"/>
      <c r="AJ10" s="308"/>
      <c r="AK10" s="214"/>
      <c r="AL10" s="910"/>
      <c r="AM10" s="161"/>
      <c r="AN10" s="385"/>
      <c r="AO10" s="161"/>
      <c r="AP10" s="161"/>
      <c r="AQ10" s="161"/>
      <c r="AR10" s="484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</row>
    <row r="11" spans="1:56" s="343" customFormat="1">
      <c r="A11" s="809"/>
      <c r="B11" s="769"/>
      <c r="C11" s="689"/>
      <c r="D11" s="56"/>
      <c r="E11" s="289"/>
      <c r="F11" s="289"/>
      <c r="G11" s="289"/>
      <c r="H11" s="307"/>
      <c r="I11" s="814"/>
      <c r="J11" s="175"/>
      <c r="K11" s="175"/>
      <c r="L11" s="175"/>
      <c r="M11" s="175"/>
      <c r="N11" s="175"/>
      <c r="O11" s="415"/>
      <c r="P11" s="768"/>
      <c r="Q11" s="603" t="s">
        <v>298</v>
      </c>
      <c r="R11" s="139">
        <v>25</v>
      </c>
      <c r="S11" s="258"/>
      <c r="T11" s="258">
        <f>R11/55</f>
        <v>0.45454545454545453</v>
      </c>
      <c r="U11" s="259"/>
      <c r="V11" s="267"/>
      <c r="W11" s="769"/>
      <c r="X11" s="388"/>
      <c r="Y11" s="385"/>
      <c r="Z11" s="388"/>
      <c r="AA11" s="388"/>
      <c r="AB11" s="388"/>
      <c r="AC11" s="307"/>
      <c r="AD11" s="769"/>
      <c r="AE11" s="175"/>
      <c r="AF11" s="175"/>
      <c r="AG11" s="175"/>
      <c r="AH11" s="175"/>
      <c r="AI11" s="175"/>
      <c r="AJ11" s="308"/>
      <c r="AK11" s="214"/>
      <c r="AL11" s="911"/>
      <c r="AM11" s="161"/>
      <c r="AN11" s="385"/>
      <c r="AO11" s="161"/>
      <c r="AP11" s="161"/>
      <c r="AQ11" s="161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</row>
    <row r="12" spans="1:56" s="343" customFormat="1" ht="16.5" customHeight="1">
      <c r="A12" s="811" t="s">
        <v>25</v>
      </c>
      <c r="B12" s="770" t="s">
        <v>351</v>
      </c>
      <c r="C12" s="695" t="s">
        <v>171</v>
      </c>
      <c r="D12" s="385">
        <v>70</v>
      </c>
      <c r="E12" s="258"/>
      <c r="F12" s="258"/>
      <c r="G12" s="272">
        <f>D12/100</f>
        <v>0.7</v>
      </c>
      <c r="H12" s="307"/>
      <c r="I12" s="767" t="s">
        <v>212</v>
      </c>
      <c r="J12" s="175" t="s">
        <v>343</v>
      </c>
      <c r="K12" s="386">
        <v>20</v>
      </c>
      <c r="L12" s="301">
        <f>K12/100</f>
        <v>0.2</v>
      </c>
      <c r="M12" s="259"/>
      <c r="N12" s="259"/>
      <c r="O12" s="307"/>
      <c r="P12" s="768"/>
      <c r="Q12" s="603" t="s">
        <v>299</v>
      </c>
      <c r="R12" s="139">
        <v>10</v>
      </c>
      <c r="S12" s="258"/>
      <c r="T12" s="258"/>
      <c r="U12" s="259">
        <f t="shared" ref="U12" si="0">R12/100</f>
        <v>0.1</v>
      </c>
      <c r="V12" s="267"/>
      <c r="W12" s="767" t="s">
        <v>213</v>
      </c>
      <c r="X12" s="179" t="s">
        <v>151</v>
      </c>
      <c r="Y12" s="83">
        <v>50</v>
      </c>
      <c r="Z12" s="272"/>
      <c r="AA12" s="283"/>
      <c r="AB12" s="272">
        <f>Y12/100</f>
        <v>0.5</v>
      </c>
      <c r="AC12" s="307"/>
      <c r="AD12" s="877" t="s">
        <v>215</v>
      </c>
      <c r="AE12" s="175" t="s">
        <v>260</v>
      </c>
      <c r="AF12" s="175">
        <v>50</v>
      </c>
      <c r="AG12" s="175"/>
      <c r="AH12" s="363"/>
      <c r="AI12" s="692">
        <f>AF12*0.8/100</f>
        <v>0.4</v>
      </c>
      <c r="AJ12" s="308"/>
      <c r="AK12" s="215"/>
      <c r="AL12" s="909" t="s">
        <v>213</v>
      </c>
      <c r="AM12" s="390" t="s">
        <v>151</v>
      </c>
      <c r="AN12" s="83">
        <v>50</v>
      </c>
      <c r="AO12" s="272"/>
      <c r="AP12" s="283"/>
      <c r="AQ12" s="272">
        <f>AN12/100</f>
        <v>0.5</v>
      </c>
      <c r="AR12" s="130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</row>
    <row r="13" spans="1:56" s="343" customFormat="1" ht="16.5" customHeight="1">
      <c r="A13" s="809"/>
      <c r="B13" s="770"/>
      <c r="C13" s="388" t="s">
        <v>121</v>
      </c>
      <c r="D13" s="385">
        <v>30</v>
      </c>
      <c r="E13" s="388"/>
      <c r="F13" s="736">
        <f>D13/55</f>
        <v>0.54545454545454541</v>
      </c>
      <c r="G13" s="259"/>
      <c r="H13" s="307"/>
      <c r="I13" s="768"/>
      <c r="J13" s="175" t="s">
        <v>344</v>
      </c>
      <c r="K13" s="386">
        <v>30</v>
      </c>
      <c r="L13" s="259"/>
      <c r="M13" s="259">
        <f>K13/40</f>
        <v>0.75</v>
      </c>
      <c r="N13" s="259"/>
      <c r="O13" s="307"/>
      <c r="P13" s="768"/>
      <c r="Q13" s="603" t="s">
        <v>171</v>
      </c>
      <c r="R13" s="139">
        <v>40</v>
      </c>
      <c r="S13" s="258"/>
      <c r="T13" s="258"/>
      <c r="U13" s="259">
        <f>R13/100</f>
        <v>0.4</v>
      </c>
      <c r="V13" s="267"/>
      <c r="W13" s="768"/>
      <c r="X13" s="179" t="s">
        <v>214</v>
      </c>
      <c r="Y13" s="83">
        <v>20</v>
      </c>
      <c r="Z13" s="283"/>
      <c r="AA13" s="283">
        <f>Y13/35</f>
        <v>0.5714285714285714</v>
      </c>
      <c r="AB13" s="272"/>
      <c r="AC13" s="307"/>
      <c r="AD13" s="878"/>
      <c r="AE13" s="175" t="s">
        <v>91</v>
      </c>
      <c r="AF13" s="175">
        <v>5</v>
      </c>
      <c r="AG13" s="175"/>
      <c r="AH13" s="460"/>
      <c r="AI13" s="692">
        <f>AF13/100</f>
        <v>0.05</v>
      </c>
      <c r="AJ13" s="308"/>
      <c r="AK13" s="215"/>
      <c r="AL13" s="910"/>
      <c r="AM13" s="390" t="s">
        <v>214</v>
      </c>
      <c r="AN13" s="83">
        <v>20</v>
      </c>
      <c r="AO13" s="283"/>
      <c r="AP13" s="283">
        <f>AN13/35</f>
        <v>0.5714285714285714</v>
      </c>
      <c r="AQ13" s="272"/>
      <c r="AR13" s="130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</row>
    <row r="14" spans="1:56" s="343" customFormat="1" ht="16.5" customHeight="1">
      <c r="A14" s="809"/>
      <c r="B14" s="770"/>
      <c r="C14" s="695" t="s">
        <v>172</v>
      </c>
      <c r="D14" s="385" t="s">
        <v>111</v>
      </c>
      <c r="E14" s="388"/>
      <c r="F14" s="388"/>
      <c r="G14" s="387"/>
      <c r="H14" s="307"/>
      <c r="I14" s="768"/>
      <c r="J14" s="175" t="s">
        <v>91</v>
      </c>
      <c r="K14" s="386">
        <v>15</v>
      </c>
      <c r="L14" s="301"/>
      <c r="M14" s="259"/>
      <c r="N14" s="259">
        <f>K14/100</f>
        <v>0.15</v>
      </c>
      <c r="O14" s="307"/>
      <c r="P14" s="769"/>
      <c r="Q14" s="607"/>
      <c r="R14" s="737"/>
      <c r="S14" s="738"/>
      <c r="T14" s="258"/>
      <c r="U14" s="259"/>
      <c r="V14" s="267"/>
      <c r="W14" s="768"/>
      <c r="X14" s="179" t="s">
        <v>91</v>
      </c>
      <c r="Y14" s="83">
        <v>5</v>
      </c>
      <c r="Z14" s="272"/>
      <c r="AA14" s="283"/>
      <c r="AB14" s="272">
        <f>Y14/100</f>
        <v>0.05</v>
      </c>
      <c r="AC14" s="307"/>
      <c r="AD14" s="878"/>
      <c r="AE14" s="175" t="s">
        <v>139</v>
      </c>
      <c r="AF14" s="175">
        <v>20</v>
      </c>
      <c r="AG14" s="175"/>
      <c r="AH14" s="183">
        <f>AF14/35</f>
        <v>0.5714285714285714</v>
      </c>
      <c r="AI14" s="175"/>
      <c r="AJ14" s="308"/>
      <c r="AK14" s="215"/>
      <c r="AL14" s="910"/>
      <c r="AM14" s="390" t="s">
        <v>91</v>
      </c>
      <c r="AN14" s="83">
        <v>5</v>
      </c>
      <c r="AO14" s="272"/>
      <c r="AP14" s="283"/>
      <c r="AQ14" s="272">
        <f>AN14/100</f>
        <v>0.05</v>
      </c>
      <c r="AR14" s="130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</row>
    <row r="15" spans="1:56" s="343" customFormat="1" ht="16.5" customHeight="1">
      <c r="A15" s="809"/>
      <c r="B15" s="770"/>
      <c r="C15" s="695"/>
      <c r="D15" s="385"/>
      <c r="E15" s="388"/>
      <c r="F15" s="388"/>
      <c r="G15" s="259"/>
      <c r="H15" s="307"/>
      <c r="I15" s="768"/>
      <c r="J15" s="175" t="s">
        <v>186</v>
      </c>
      <c r="K15" s="386">
        <v>20</v>
      </c>
      <c r="L15" s="301"/>
      <c r="M15" s="259"/>
      <c r="N15" s="259">
        <f>K15/100</f>
        <v>0.2</v>
      </c>
      <c r="O15" s="307"/>
      <c r="P15" s="767" t="s">
        <v>390</v>
      </c>
      <c r="Q15" s="728" t="s">
        <v>389</v>
      </c>
      <c r="R15" s="152">
        <v>30</v>
      </c>
      <c r="S15" s="301"/>
      <c r="T15" s="258">
        <f>R15/20</f>
        <v>1.5</v>
      </c>
      <c r="U15" s="258"/>
      <c r="V15" s="267"/>
      <c r="W15" s="768"/>
      <c r="X15" s="179" t="s">
        <v>146</v>
      </c>
      <c r="Y15" s="83">
        <v>3</v>
      </c>
      <c r="Z15" s="272"/>
      <c r="AA15" s="272"/>
      <c r="AB15" s="272">
        <f>Y15/100</f>
        <v>0.03</v>
      </c>
      <c r="AC15" s="307"/>
      <c r="AD15" s="878"/>
      <c r="AE15" s="175" t="s">
        <v>150</v>
      </c>
      <c r="AF15" s="175">
        <v>1</v>
      </c>
      <c r="AG15" s="175"/>
      <c r="AH15" s="175"/>
      <c r="AI15" s="692"/>
      <c r="AJ15" s="308"/>
      <c r="AK15" s="215"/>
      <c r="AL15" s="910"/>
      <c r="AM15" s="390" t="s">
        <v>146</v>
      </c>
      <c r="AN15" s="83">
        <v>3</v>
      </c>
      <c r="AO15" s="272"/>
      <c r="AP15" s="272"/>
      <c r="AQ15" s="272">
        <f>AN15/100</f>
        <v>0.03</v>
      </c>
      <c r="AR15" s="130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</row>
    <row r="16" spans="1:56" s="343" customFormat="1" ht="18" customHeight="1">
      <c r="A16" s="809"/>
      <c r="B16" s="770"/>
      <c r="C16" s="695"/>
      <c r="D16" s="385"/>
      <c r="E16" s="388"/>
      <c r="F16" s="388"/>
      <c r="G16" s="258"/>
      <c r="H16" s="307"/>
      <c r="I16" s="769"/>
      <c r="J16" s="175" t="s">
        <v>352</v>
      </c>
      <c r="K16" s="386">
        <v>10</v>
      </c>
      <c r="L16" s="178"/>
      <c r="M16" s="687">
        <f>K16*0.8/35</f>
        <v>0.22857142857142856</v>
      </c>
      <c r="N16" s="152"/>
      <c r="O16" s="415"/>
      <c r="P16" s="768"/>
      <c r="Q16" s="163"/>
      <c r="R16" s="175"/>
      <c r="S16" s="611"/>
      <c r="T16" s="258"/>
      <c r="U16" s="258"/>
      <c r="V16" s="267"/>
      <c r="W16" s="769"/>
      <c r="X16" s="179"/>
      <c r="Y16" s="83"/>
      <c r="Z16" s="272"/>
      <c r="AA16" s="272"/>
      <c r="AB16" s="272"/>
      <c r="AC16" s="307"/>
      <c r="AD16" s="879"/>
      <c r="AE16" s="739"/>
      <c r="AF16" s="175"/>
      <c r="AG16" s="175"/>
      <c r="AH16" s="175"/>
      <c r="AI16" s="175"/>
      <c r="AJ16" s="308"/>
      <c r="AK16" s="215"/>
      <c r="AL16" s="911"/>
      <c r="AM16" s="390"/>
      <c r="AN16" s="83"/>
      <c r="AO16" s="272"/>
      <c r="AP16" s="272"/>
      <c r="AQ16" s="272"/>
      <c r="AR16" s="130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</row>
    <row r="17" spans="1:55" ht="20.100000000000001" customHeight="1">
      <c r="A17" s="942" t="s">
        <v>50</v>
      </c>
      <c r="B17" s="767" t="s">
        <v>103</v>
      </c>
      <c r="C17" s="175" t="s">
        <v>48</v>
      </c>
      <c r="D17" s="175">
        <v>75</v>
      </c>
      <c r="E17" s="175"/>
      <c r="F17" s="175"/>
      <c r="G17" s="175">
        <f>D17/100</f>
        <v>0.75</v>
      </c>
      <c r="H17" s="308"/>
      <c r="I17" s="803" t="s">
        <v>353</v>
      </c>
      <c r="J17" s="175" t="s">
        <v>44</v>
      </c>
      <c r="K17" s="695">
        <v>75</v>
      </c>
      <c r="L17" s="182"/>
      <c r="M17" s="182"/>
      <c r="N17" s="265">
        <f>K17/100</f>
        <v>0.75</v>
      </c>
      <c r="O17" s="415"/>
      <c r="P17" s="768"/>
      <c r="Q17" s="603"/>
      <c r="R17" s="139"/>
      <c r="S17" s="258"/>
      <c r="T17" s="258"/>
      <c r="U17" s="259"/>
      <c r="V17" s="267"/>
      <c r="W17" s="767" t="s">
        <v>103</v>
      </c>
      <c r="X17" s="175" t="s">
        <v>44</v>
      </c>
      <c r="Y17" s="695">
        <v>75</v>
      </c>
      <c r="Z17" s="289"/>
      <c r="AA17" s="289"/>
      <c r="AB17" s="393">
        <f>Y17/100</f>
        <v>0.75</v>
      </c>
      <c r="AC17" s="307"/>
      <c r="AD17" s="767" t="s">
        <v>103</v>
      </c>
      <c r="AE17" s="175" t="s">
        <v>48</v>
      </c>
      <c r="AF17" s="175">
        <v>75</v>
      </c>
      <c r="AG17" s="692"/>
      <c r="AH17" s="692"/>
      <c r="AI17" s="692">
        <f>AF17/100</f>
        <v>0.75</v>
      </c>
      <c r="AJ17" s="308"/>
      <c r="AK17" s="216"/>
      <c r="AL17" s="909" t="s">
        <v>103</v>
      </c>
      <c r="AM17" s="175" t="s">
        <v>44</v>
      </c>
      <c r="AN17" s="569">
        <v>75</v>
      </c>
      <c r="AO17" s="289"/>
      <c r="AP17" s="289"/>
      <c r="AQ17" s="393">
        <f>AN17/100</f>
        <v>0.75</v>
      </c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</row>
    <row r="18" spans="1:55" ht="20.100000000000001" customHeight="1">
      <c r="A18" s="801"/>
      <c r="B18" s="768"/>
      <c r="C18" s="888" t="s">
        <v>49</v>
      </c>
      <c r="D18" s="175"/>
      <c r="E18" s="175"/>
      <c r="F18" s="175"/>
      <c r="G18" s="175"/>
      <c r="H18" s="308"/>
      <c r="I18" s="804"/>
      <c r="J18" s="806" t="s">
        <v>43</v>
      </c>
      <c r="K18" s="175"/>
      <c r="L18" s="265"/>
      <c r="M18" s="265"/>
      <c r="N18" s="265"/>
      <c r="O18" s="415"/>
      <c r="P18" s="768"/>
      <c r="Q18" s="607"/>
      <c r="R18" s="139"/>
      <c r="S18" s="258"/>
      <c r="T18" s="258"/>
      <c r="U18" s="259"/>
      <c r="V18" s="267"/>
      <c r="W18" s="768"/>
      <c r="X18" s="806" t="s">
        <v>39</v>
      </c>
      <c r="Y18" s="175"/>
      <c r="Z18" s="289"/>
      <c r="AA18" s="289"/>
      <c r="AB18" s="289"/>
      <c r="AC18" s="307"/>
      <c r="AD18" s="768"/>
      <c r="AE18" s="888" t="s">
        <v>49</v>
      </c>
      <c r="AF18" s="175"/>
      <c r="AG18" s="692"/>
      <c r="AH18" s="692"/>
      <c r="AI18" s="265"/>
      <c r="AJ18" s="308"/>
      <c r="AK18" s="216"/>
      <c r="AL18" s="910"/>
      <c r="AM18" s="806" t="s">
        <v>39</v>
      </c>
      <c r="AN18" s="175"/>
      <c r="AO18" s="289"/>
      <c r="AP18" s="289"/>
      <c r="AQ18" s="289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</row>
    <row r="19" spans="1:55" ht="20.100000000000001" customHeight="1">
      <c r="A19" s="801"/>
      <c r="B19" s="768"/>
      <c r="C19" s="889"/>
      <c r="D19" s="175"/>
      <c r="E19" s="175"/>
      <c r="F19" s="175"/>
      <c r="G19" s="175"/>
      <c r="H19" s="308"/>
      <c r="I19" s="804"/>
      <c r="J19" s="807"/>
      <c r="K19" s="175"/>
      <c r="L19" s="265"/>
      <c r="M19" s="265"/>
      <c r="N19" s="265"/>
      <c r="O19" s="415"/>
      <c r="P19" s="768"/>
      <c r="Q19" s="603"/>
      <c r="R19" s="139"/>
      <c r="S19" s="258"/>
      <c r="T19" s="258"/>
      <c r="U19" s="259"/>
      <c r="V19" s="267"/>
      <c r="W19" s="768"/>
      <c r="X19" s="807"/>
      <c r="Y19" s="175"/>
      <c r="Z19" s="289"/>
      <c r="AA19" s="289"/>
      <c r="AB19" s="289"/>
      <c r="AC19" s="307"/>
      <c r="AD19" s="768"/>
      <c r="AE19" s="889"/>
      <c r="AF19" s="175"/>
      <c r="AG19" s="692"/>
      <c r="AH19" s="692"/>
      <c r="AI19" s="265"/>
      <c r="AJ19" s="308"/>
      <c r="AK19" s="216"/>
      <c r="AL19" s="910"/>
      <c r="AM19" s="807"/>
      <c r="AN19" s="175"/>
      <c r="AO19" s="289"/>
      <c r="AP19" s="289"/>
      <c r="AQ19" s="289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</row>
    <row r="20" spans="1:55" ht="20.100000000000001" customHeight="1">
      <c r="A20" s="801"/>
      <c r="B20" s="768"/>
      <c r="C20" s="889"/>
      <c r="D20" s="175"/>
      <c r="E20" s="175"/>
      <c r="F20" s="175"/>
      <c r="G20" s="175"/>
      <c r="H20" s="308"/>
      <c r="I20" s="804"/>
      <c r="J20" s="807"/>
      <c r="K20" s="175"/>
      <c r="L20" s="265"/>
      <c r="M20" s="265"/>
      <c r="N20" s="265"/>
      <c r="O20" s="415"/>
      <c r="P20" s="768"/>
      <c r="Q20" s="603"/>
      <c r="R20" s="139"/>
      <c r="S20" s="258"/>
      <c r="T20" s="258"/>
      <c r="U20" s="258"/>
      <c r="V20" s="267"/>
      <c r="W20" s="768"/>
      <c r="X20" s="807"/>
      <c r="Y20" s="175"/>
      <c r="Z20" s="289"/>
      <c r="AA20" s="289"/>
      <c r="AB20" s="289"/>
      <c r="AC20" s="307"/>
      <c r="AD20" s="768"/>
      <c r="AE20" s="889"/>
      <c r="AF20" s="175"/>
      <c r="AG20" s="692"/>
      <c r="AH20" s="692"/>
      <c r="AI20" s="265"/>
      <c r="AJ20" s="308"/>
      <c r="AK20" s="216"/>
      <c r="AL20" s="910"/>
      <c r="AM20" s="807"/>
      <c r="AN20" s="175"/>
      <c r="AO20" s="289"/>
      <c r="AP20" s="289"/>
      <c r="AQ20" s="289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</row>
    <row r="21" spans="1:55" ht="20.100000000000001" customHeight="1">
      <c r="A21" s="802"/>
      <c r="B21" s="769"/>
      <c r="C21" s="890"/>
      <c r="D21" s="175"/>
      <c r="E21" s="175"/>
      <c r="F21" s="175"/>
      <c r="G21" s="175"/>
      <c r="H21" s="308"/>
      <c r="I21" s="805"/>
      <c r="J21" s="808"/>
      <c r="K21" s="175"/>
      <c r="L21" s="265"/>
      <c r="M21" s="265"/>
      <c r="N21" s="265"/>
      <c r="O21" s="415"/>
      <c r="P21" s="769"/>
      <c r="Q21" s="603"/>
      <c r="R21" s="520"/>
      <c r="S21" s="259"/>
      <c r="T21" s="259"/>
      <c r="U21" s="259"/>
      <c r="V21" s="267"/>
      <c r="W21" s="769"/>
      <c r="X21" s="808"/>
      <c r="Y21" s="175"/>
      <c r="Z21" s="289"/>
      <c r="AA21" s="289"/>
      <c r="AB21" s="289"/>
      <c r="AC21" s="307"/>
      <c r="AD21" s="769"/>
      <c r="AE21" s="890"/>
      <c r="AF21" s="175"/>
      <c r="AG21" s="265"/>
      <c r="AH21" s="265"/>
      <c r="AI21" s="265"/>
      <c r="AJ21" s="308"/>
      <c r="AK21" s="216"/>
      <c r="AL21" s="911"/>
      <c r="AM21" s="808"/>
      <c r="AN21" s="175"/>
      <c r="AO21" s="289"/>
      <c r="AP21" s="289"/>
      <c r="AQ21" s="289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</row>
    <row r="22" spans="1:55" ht="20.100000000000001" customHeight="1">
      <c r="A22" s="818" t="s">
        <v>27</v>
      </c>
      <c r="B22" s="898" t="s">
        <v>179</v>
      </c>
      <c r="C22" s="695" t="s">
        <v>139</v>
      </c>
      <c r="D22" s="695">
        <v>10</v>
      </c>
      <c r="E22" s="289"/>
      <c r="F22" s="289">
        <f>D22/35</f>
        <v>0.2857142857142857</v>
      </c>
      <c r="G22" s="255"/>
      <c r="H22" s="308"/>
      <c r="I22" s="767" t="s">
        <v>144</v>
      </c>
      <c r="J22" s="695" t="s">
        <v>153</v>
      </c>
      <c r="K22" s="695">
        <v>8</v>
      </c>
      <c r="L22" s="692">
        <f>K22/85</f>
        <v>9.4117647058823528E-2</v>
      </c>
      <c r="M22" s="692"/>
      <c r="N22" s="692"/>
      <c r="O22" s="415"/>
      <c r="P22" s="768" t="s">
        <v>306</v>
      </c>
      <c r="Q22" s="175"/>
      <c r="R22" s="175"/>
      <c r="S22" s="259"/>
      <c r="T22" s="259"/>
      <c r="U22" s="259"/>
      <c r="V22" s="267"/>
      <c r="W22" s="770" t="s">
        <v>326</v>
      </c>
      <c r="X22" s="695" t="s">
        <v>293</v>
      </c>
      <c r="Y22" s="695">
        <v>10</v>
      </c>
      <c r="Z22" s="289"/>
      <c r="AA22" s="289"/>
      <c r="AB22" s="255"/>
      <c r="AC22" s="254"/>
      <c r="AD22" s="767" t="s">
        <v>347</v>
      </c>
      <c r="AE22" s="175" t="s">
        <v>286</v>
      </c>
      <c r="AF22" s="175">
        <v>8</v>
      </c>
      <c r="AG22" s="175"/>
      <c r="AH22" s="363">
        <f>AF22/35</f>
        <v>0.22857142857142856</v>
      </c>
      <c r="AI22" s="175"/>
      <c r="AJ22" s="308"/>
      <c r="AK22" s="215"/>
      <c r="AL22" s="920" t="s">
        <v>292</v>
      </c>
      <c r="AM22" s="583" t="s">
        <v>293</v>
      </c>
      <c r="AN22" s="583">
        <v>10</v>
      </c>
      <c r="AO22" s="582">
        <f>AN22/15</f>
        <v>0.66666666666666663</v>
      </c>
      <c r="AP22" s="289"/>
      <c r="AQ22" s="255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</row>
    <row r="23" spans="1:55" ht="20.100000000000001" customHeight="1">
      <c r="A23" s="818"/>
      <c r="B23" s="899"/>
      <c r="C23" s="175" t="s">
        <v>180</v>
      </c>
      <c r="D23" s="695">
        <v>15</v>
      </c>
      <c r="E23" s="289"/>
      <c r="F23" s="289"/>
      <c r="G23" s="255">
        <f>D23/100</f>
        <v>0.15</v>
      </c>
      <c r="H23" s="308"/>
      <c r="I23" s="768"/>
      <c r="J23" s="695" t="s">
        <v>140</v>
      </c>
      <c r="K23" s="695">
        <v>10</v>
      </c>
      <c r="L23" s="692">
        <f>K23/90</f>
        <v>0.1111111111111111</v>
      </c>
      <c r="M23" s="692"/>
      <c r="N23" s="265"/>
      <c r="O23" s="415"/>
      <c r="P23" s="768"/>
      <c r="Q23" s="603" t="s">
        <v>307</v>
      </c>
      <c r="R23" s="520">
        <v>10</v>
      </c>
      <c r="S23" s="259"/>
      <c r="T23" s="259"/>
      <c r="U23" s="259">
        <f>R23/100</f>
        <v>0.1</v>
      </c>
      <c r="V23" s="267"/>
      <c r="W23" s="770"/>
      <c r="X23" s="175" t="s">
        <v>164</v>
      </c>
      <c r="Y23" s="695">
        <v>15</v>
      </c>
      <c r="Z23" s="289">
        <f>Y23/15</f>
        <v>1</v>
      </c>
      <c r="AA23" s="289"/>
      <c r="AB23" s="289"/>
      <c r="AC23" s="254"/>
      <c r="AD23" s="768"/>
      <c r="AE23" s="175" t="s">
        <v>184</v>
      </c>
      <c r="AF23" s="175">
        <v>10</v>
      </c>
      <c r="AG23" s="175"/>
      <c r="AH23" s="175"/>
      <c r="AI23" s="363">
        <f>AF23/100</f>
        <v>0.1</v>
      </c>
      <c r="AJ23" s="308"/>
      <c r="AK23" s="215"/>
      <c r="AL23" s="920"/>
      <c r="AM23" s="175" t="s">
        <v>164</v>
      </c>
      <c r="AN23" s="569">
        <v>15</v>
      </c>
      <c r="AO23" s="289">
        <f>AN23/15</f>
        <v>1</v>
      </c>
      <c r="AP23" s="289"/>
      <c r="AQ23" s="289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</row>
    <row r="24" spans="1:55" ht="20.100000000000001" customHeight="1">
      <c r="A24" s="818"/>
      <c r="B24" s="899"/>
      <c r="C24" s="175" t="s">
        <v>157</v>
      </c>
      <c r="D24" s="175" t="s">
        <v>111</v>
      </c>
      <c r="E24" s="289"/>
      <c r="F24" s="289"/>
      <c r="G24" s="289"/>
      <c r="H24" s="90"/>
      <c r="I24" s="768"/>
      <c r="J24" s="695" t="s">
        <v>91</v>
      </c>
      <c r="K24" s="695">
        <v>5</v>
      </c>
      <c r="L24" s="692"/>
      <c r="M24" s="692"/>
      <c r="N24" s="265">
        <f>K24/100</f>
        <v>0.05</v>
      </c>
      <c r="O24" s="415"/>
      <c r="P24" s="768"/>
      <c r="Q24" s="175" t="s">
        <v>28</v>
      </c>
      <c r="R24" s="175">
        <v>75</v>
      </c>
      <c r="S24" s="259"/>
      <c r="T24" s="259"/>
      <c r="U24" s="259">
        <f>R24/100</f>
        <v>0.75</v>
      </c>
      <c r="V24" s="464"/>
      <c r="W24" s="770"/>
      <c r="X24" s="175" t="s">
        <v>202</v>
      </c>
      <c r="Y24" s="175">
        <v>2</v>
      </c>
      <c r="Z24" s="289"/>
      <c r="AA24" s="289"/>
      <c r="AB24" s="289"/>
      <c r="AC24" s="254"/>
      <c r="AD24" s="768"/>
      <c r="AE24" s="175" t="s">
        <v>186</v>
      </c>
      <c r="AF24" s="175" t="s">
        <v>111</v>
      </c>
      <c r="AG24" s="175"/>
      <c r="AH24" s="175"/>
      <c r="AI24" s="175"/>
      <c r="AJ24" s="464"/>
      <c r="AK24" s="215"/>
      <c r="AL24" s="920"/>
      <c r="AM24" s="175" t="s">
        <v>202</v>
      </c>
      <c r="AN24" s="175">
        <v>2</v>
      </c>
      <c r="AO24" s="289"/>
      <c r="AP24" s="289"/>
      <c r="AQ24" s="289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</row>
    <row r="25" spans="1:55" ht="20.100000000000001" customHeight="1">
      <c r="A25" s="818"/>
      <c r="B25" s="899"/>
      <c r="C25" s="175"/>
      <c r="D25" s="175"/>
      <c r="E25" s="289"/>
      <c r="F25" s="289"/>
      <c r="G25" s="289"/>
      <c r="H25" s="90"/>
      <c r="I25" s="768"/>
      <c r="J25" s="695" t="s">
        <v>121</v>
      </c>
      <c r="K25" s="695">
        <v>8</v>
      </c>
      <c r="L25" s="692"/>
      <c r="M25" s="297">
        <f>K25/55</f>
        <v>0.14545454545454545</v>
      </c>
      <c r="N25" s="692"/>
      <c r="O25" s="415"/>
      <c r="P25" s="768"/>
      <c r="Q25" s="6"/>
      <c r="R25" s="139"/>
      <c r="S25" s="258"/>
      <c r="T25" s="258"/>
      <c r="U25" s="740"/>
      <c r="V25" s="464"/>
      <c r="W25" s="770"/>
      <c r="X25" s="175"/>
      <c r="Y25" s="175"/>
      <c r="Z25" s="289"/>
      <c r="AA25" s="289"/>
      <c r="AB25" s="289"/>
      <c r="AC25" s="254"/>
      <c r="AD25" s="768"/>
      <c r="AE25" s="175" t="s">
        <v>28</v>
      </c>
      <c r="AF25" s="175">
        <v>30</v>
      </c>
      <c r="AG25" s="175"/>
      <c r="AH25" s="175"/>
      <c r="AI25" s="363">
        <f>AF25/100</f>
        <v>0.3</v>
      </c>
      <c r="AJ25" s="464"/>
      <c r="AK25" s="215"/>
      <c r="AL25" s="920"/>
      <c r="AM25" s="175"/>
      <c r="AN25" s="175"/>
      <c r="AO25" s="289"/>
      <c r="AP25" s="289"/>
      <c r="AQ25" s="289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</row>
    <row r="26" spans="1:55" ht="20.100000000000001" customHeight="1">
      <c r="A26" s="818"/>
      <c r="B26" s="900"/>
      <c r="C26" s="175"/>
      <c r="D26" s="175"/>
      <c r="E26" s="289"/>
      <c r="F26" s="289"/>
      <c r="G26" s="289"/>
      <c r="H26" s="90"/>
      <c r="I26" s="769"/>
      <c r="J26" s="695" t="s">
        <v>102</v>
      </c>
      <c r="K26" s="695">
        <v>10</v>
      </c>
      <c r="L26" s="265"/>
      <c r="M26" s="265"/>
      <c r="N26" s="265">
        <f>K26/100</f>
        <v>0.1</v>
      </c>
      <c r="O26" s="415"/>
      <c r="P26" s="769"/>
      <c r="Q26" s="729"/>
      <c r="R26" s="175"/>
      <c r="S26" s="730"/>
      <c r="T26" s="730"/>
      <c r="U26" s="730"/>
      <c r="V26" s="182"/>
      <c r="W26" s="770"/>
      <c r="X26" s="175"/>
      <c r="Y26" s="175"/>
      <c r="Z26" s="289"/>
      <c r="AA26" s="289"/>
      <c r="AB26" s="289"/>
      <c r="AC26" s="173"/>
      <c r="AD26" s="769"/>
      <c r="AE26" s="175"/>
      <c r="AF26" s="695"/>
      <c r="AG26" s="175"/>
      <c r="AH26" s="175"/>
      <c r="AI26" s="175"/>
      <c r="AJ26" s="464"/>
      <c r="AK26" s="215"/>
      <c r="AL26" s="920"/>
      <c r="AM26" s="175"/>
      <c r="AN26" s="175"/>
      <c r="AO26" s="289"/>
      <c r="AP26" s="289"/>
      <c r="AQ26" s="289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</row>
    <row r="27" spans="1:55">
      <c r="A27" s="568" t="s">
        <v>85</v>
      </c>
      <c r="B27" s="694"/>
      <c r="C27" s="104"/>
      <c r="D27" s="74"/>
      <c r="E27" s="74"/>
      <c r="F27" s="74"/>
      <c r="G27" s="74"/>
      <c r="H27" s="173"/>
      <c r="I27" s="689" t="s">
        <v>85</v>
      </c>
      <c r="J27" s="232" t="str">
        <f>月菜單!H15</f>
        <v>水果</v>
      </c>
      <c r="K27" s="178"/>
      <c r="L27" s="74"/>
      <c r="M27" s="74"/>
      <c r="N27" s="74"/>
      <c r="O27" s="173"/>
      <c r="P27" s="694" t="s">
        <v>85</v>
      </c>
      <c r="Q27" s="695">
        <f>月菜單!H16</f>
        <v>0</v>
      </c>
      <c r="R27" s="175" t="s">
        <v>106</v>
      </c>
      <c r="S27" s="74"/>
      <c r="T27" s="74"/>
      <c r="U27" s="74"/>
      <c r="V27" s="182"/>
      <c r="W27" s="644" t="s">
        <v>42</v>
      </c>
      <c r="X27" s="689" t="str">
        <f>月菜單!H17</f>
        <v>水果</v>
      </c>
      <c r="Y27" s="127" t="s">
        <v>82</v>
      </c>
      <c r="Z27" s="74"/>
      <c r="AA27" s="74"/>
      <c r="AB27" s="74"/>
      <c r="AC27" s="173"/>
      <c r="AD27" s="689" t="s">
        <v>85</v>
      </c>
      <c r="AE27" s="695"/>
      <c r="AF27" s="56"/>
      <c r="AG27" s="74"/>
      <c r="AH27" s="74"/>
      <c r="AI27" s="74"/>
      <c r="AJ27" s="173"/>
      <c r="AK27" s="177"/>
      <c r="AL27" s="177"/>
      <c r="AM27" s="177"/>
      <c r="AN27" s="177"/>
      <c r="AO27" s="177"/>
      <c r="AP27" s="127"/>
      <c r="AQ27" s="127"/>
      <c r="AR27" s="177"/>
      <c r="AS27" s="177"/>
      <c r="AT27" s="177"/>
    </row>
    <row r="28" spans="1:55" ht="17.25" thickBot="1">
      <c r="A28" s="686" t="s">
        <v>86</v>
      </c>
      <c r="B28" s="731">
        <f>月菜單!I14</f>
        <v>0</v>
      </c>
      <c r="C28" s="697" t="s">
        <v>291</v>
      </c>
      <c r="D28" s="85"/>
      <c r="E28" s="288"/>
      <c r="F28" s="288"/>
      <c r="G28" s="288"/>
      <c r="H28" s="86"/>
      <c r="I28" s="84" t="s">
        <v>0</v>
      </c>
      <c r="K28" s="402"/>
      <c r="L28" s="282"/>
      <c r="M28" s="282"/>
      <c r="N28" s="282"/>
      <c r="O28" s="86"/>
      <c r="P28" s="84" t="s">
        <v>0</v>
      </c>
      <c r="S28" s="288"/>
      <c r="T28" s="288"/>
      <c r="U28" s="288"/>
      <c r="V28" s="89"/>
      <c r="W28" s="652" t="s">
        <v>0</v>
      </c>
      <c r="X28" s="184"/>
      <c r="Y28" s="85"/>
      <c r="Z28" s="85"/>
      <c r="AA28" s="288"/>
      <c r="AB28" s="85"/>
      <c r="AC28" s="86"/>
      <c r="AD28" s="696" t="s">
        <v>0</v>
      </c>
      <c r="AE28" s="467" t="str">
        <f>月菜單!I18</f>
        <v>蔓越莓優酪</v>
      </c>
      <c r="AF28" s="468" t="s">
        <v>283</v>
      </c>
      <c r="AG28" s="282"/>
      <c r="AH28" s="282"/>
      <c r="AI28" s="282"/>
      <c r="AJ28" s="173"/>
      <c r="AL28" s="177"/>
      <c r="AM28" s="177"/>
      <c r="AN28" s="177"/>
      <c r="AO28" s="177"/>
      <c r="AP28" s="177"/>
      <c r="AQ28" s="177"/>
    </row>
    <row r="29" spans="1:55" ht="20.100000000000001" customHeight="1">
      <c r="A29" s="939" t="s">
        <v>15</v>
      </c>
      <c r="B29" s="772" t="s">
        <v>16</v>
      </c>
      <c r="C29" s="936"/>
      <c r="D29" s="345"/>
      <c r="E29" s="335">
        <f>SUM(E5:E28)</f>
        <v>6.6363636363636367</v>
      </c>
      <c r="F29" s="334">
        <f>SUM(F5:F28)</f>
        <v>3.0025974025974023</v>
      </c>
      <c r="G29" s="335">
        <f>SUM(G5:G28)</f>
        <v>1.5999999999999999</v>
      </c>
      <c r="H29" s="333"/>
      <c r="I29" s="772" t="s">
        <v>16</v>
      </c>
      <c r="J29" s="934"/>
      <c r="K29" s="332"/>
      <c r="L29" s="335">
        <f>SUM(L5:L28)</f>
        <v>6.4052287581699341</v>
      </c>
      <c r="M29" s="334">
        <f>SUM(M5:M28)</f>
        <v>3.1240259740259742</v>
      </c>
      <c r="N29" s="335">
        <f>SUM(N5:N28)</f>
        <v>1.6500000000000001</v>
      </c>
      <c r="O29" s="333"/>
      <c r="P29" s="772" t="s">
        <v>16</v>
      </c>
      <c r="Q29" s="936"/>
      <c r="R29" s="330"/>
      <c r="S29" s="335">
        <f>SUM(S5:S28)</f>
        <v>6.3529411764705879</v>
      </c>
      <c r="T29" s="334">
        <f>SUM(T5:T28)</f>
        <v>3.0272727272727273</v>
      </c>
      <c r="U29" s="335">
        <f>SUM(U5:U28)</f>
        <v>1.4</v>
      </c>
      <c r="V29" s="333"/>
      <c r="W29" s="937" t="s">
        <v>16</v>
      </c>
      <c r="X29" s="938"/>
      <c r="Y29" s="650"/>
      <c r="Z29" s="649">
        <f>SUM(Z5:Z28)</f>
        <v>6.5</v>
      </c>
      <c r="AA29" s="649">
        <f>SUM(AA5:AA28)</f>
        <v>2.7428571428571429</v>
      </c>
      <c r="AB29" s="649">
        <f>SUM(AB5:AB28)</f>
        <v>1.53</v>
      </c>
      <c r="AC29" s="651"/>
      <c r="AD29" s="772" t="s">
        <v>65</v>
      </c>
      <c r="AE29" s="934"/>
      <c r="AF29" s="479"/>
      <c r="AG29" s="335">
        <f>SUM(AG5:AG28)</f>
        <v>6.4444444444444446</v>
      </c>
      <c r="AH29" s="334">
        <f>SUM(AH5:AH28)</f>
        <v>2.4714285714285715</v>
      </c>
      <c r="AI29" s="335">
        <f>SUM(AI5:AI28)</f>
        <v>1.6</v>
      </c>
      <c r="AJ29" s="480"/>
      <c r="AK29" s="933"/>
      <c r="AL29" s="933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</row>
    <row r="30" spans="1:55" ht="20.100000000000001" customHeight="1">
      <c r="A30" s="940"/>
      <c r="B30" s="763" t="s">
        <v>87</v>
      </c>
      <c r="C30" s="764"/>
      <c r="D30" s="291">
        <f>E29</f>
        <v>6.6363636363636367</v>
      </c>
      <c r="E30" s="265"/>
      <c r="F30" s="265"/>
      <c r="G30" s="265"/>
      <c r="H30" s="173"/>
      <c r="I30" s="763" t="s">
        <v>51</v>
      </c>
      <c r="J30" s="930"/>
      <c r="K30" s="403">
        <f>L29</f>
        <v>6.4052287581699341</v>
      </c>
      <c r="L30" s="265"/>
      <c r="M30" s="265"/>
      <c r="N30" s="265"/>
      <c r="O30" s="173"/>
      <c r="P30" s="763" t="s">
        <v>51</v>
      </c>
      <c r="Q30" s="764"/>
      <c r="R30" s="291">
        <f>S29</f>
        <v>6.3529411764705879</v>
      </c>
      <c r="S30" s="265"/>
      <c r="T30" s="265"/>
      <c r="U30" s="265"/>
      <c r="V30" s="87"/>
      <c r="W30" s="763" t="s">
        <v>51</v>
      </c>
      <c r="X30" s="764"/>
      <c r="Y30" s="291">
        <f>Z29</f>
        <v>6.5</v>
      </c>
      <c r="Z30" s="265"/>
      <c r="AA30" s="265"/>
      <c r="AB30" s="265"/>
      <c r="AC30" s="173"/>
      <c r="AD30" s="763" t="s">
        <v>66</v>
      </c>
      <c r="AE30" s="764"/>
      <c r="AF30" s="291">
        <f>AG29</f>
        <v>6.4444444444444446</v>
      </c>
      <c r="AG30" s="265"/>
      <c r="AH30" s="265"/>
      <c r="AI30" s="265"/>
      <c r="AJ30" s="87"/>
      <c r="AK30" s="933"/>
      <c r="AL30" s="933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</row>
    <row r="31" spans="1:55" ht="20.100000000000001" customHeight="1">
      <c r="A31" s="940"/>
      <c r="B31" s="763" t="s">
        <v>33</v>
      </c>
      <c r="C31" s="764"/>
      <c r="D31" s="183">
        <f>F29</f>
        <v>3.0025974025974023</v>
      </c>
      <c r="E31" s="266"/>
      <c r="F31" s="266"/>
      <c r="G31" s="266"/>
      <c r="H31" s="173"/>
      <c r="I31" s="763" t="s">
        <v>33</v>
      </c>
      <c r="J31" s="930"/>
      <c r="K31" s="404">
        <f>M29</f>
        <v>3.1240259740259742</v>
      </c>
      <c r="L31" s="266"/>
      <c r="M31" s="266"/>
      <c r="N31" s="266"/>
      <c r="O31" s="173"/>
      <c r="P31" s="763" t="s">
        <v>33</v>
      </c>
      <c r="Q31" s="764"/>
      <c r="R31" s="183">
        <f>T29</f>
        <v>3.0272727272727273</v>
      </c>
      <c r="S31" s="266"/>
      <c r="T31" s="266"/>
      <c r="U31" s="266"/>
      <c r="V31" s="87"/>
      <c r="W31" s="763" t="s">
        <v>33</v>
      </c>
      <c r="X31" s="764"/>
      <c r="Y31" s="183">
        <f>AA29</f>
        <v>2.7428571428571429</v>
      </c>
      <c r="Z31" s="266"/>
      <c r="AA31" s="266"/>
      <c r="AB31" s="266"/>
      <c r="AC31" s="173"/>
      <c r="AD31" s="763" t="s">
        <v>67</v>
      </c>
      <c r="AE31" s="764"/>
      <c r="AF31" s="183">
        <f>AH29</f>
        <v>2.4714285714285715</v>
      </c>
      <c r="AG31" s="266"/>
      <c r="AH31" s="266"/>
      <c r="AI31" s="266"/>
      <c r="AJ31" s="173"/>
      <c r="AK31" s="933"/>
      <c r="AL31" s="933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</row>
    <row r="32" spans="1:55" ht="20.100000000000001" customHeight="1">
      <c r="A32" s="940"/>
      <c r="B32" s="763" t="s">
        <v>238</v>
      </c>
      <c r="C32" s="764"/>
      <c r="D32" s="183">
        <f>G29</f>
        <v>1.5999999999999999</v>
      </c>
      <c r="E32" s="266"/>
      <c r="F32" s="266"/>
      <c r="G32" s="266"/>
      <c r="H32" s="173"/>
      <c r="I32" s="763" t="s">
        <v>238</v>
      </c>
      <c r="J32" s="930"/>
      <c r="K32" s="404">
        <f>N29</f>
        <v>1.6500000000000001</v>
      </c>
      <c r="L32" s="266"/>
      <c r="M32" s="266"/>
      <c r="N32" s="266"/>
      <c r="O32" s="173"/>
      <c r="P32" s="763" t="s">
        <v>238</v>
      </c>
      <c r="Q32" s="764"/>
      <c r="R32" s="183">
        <f>U29</f>
        <v>1.4</v>
      </c>
      <c r="S32" s="266"/>
      <c r="T32" s="266"/>
      <c r="U32" s="266"/>
      <c r="V32" s="87"/>
      <c r="W32" s="763" t="s">
        <v>238</v>
      </c>
      <c r="X32" s="764"/>
      <c r="Y32" s="183">
        <f>AB29</f>
        <v>1.53</v>
      </c>
      <c r="Z32" s="266"/>
      <c r="AA32" s="266"/>
      <c r="AB32" s="266"/>
      <c r="AC32" s="173"/>
      <c r="AD32" s="763" t="s">
        <v>238</v>
      </c>
      <c r="AE32" s="764"/>
      <c r="AF32" s="183">
        <f>AI29</f>
        <v>1.6</v>
      </c>
      <c r="AG32" s="266"/>
      <c r="AH32" s="266"/>
      <c r="AI32" s="266"/>
      <c r="AJ32" s="211"/>
      <c r="AK32" s="933"/>
      <c r="AL32" s="933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</row>
    <row r="33" spans="1:55">
      <c r="A33" s="940"/>
      <c r="B33" s="763" t="s">
        <v>239</v>
      </c>
      <c r="C33" s="764"/>
      <c r="D33" s="112"/>
      <c r="E33" s="267"/>
      <c r="F33" s="267"/>
      <c r="G33" s="267"/>
      <c r="H33" s="173"/>
      <c r="I33" s="763" t="s">
        <v>239</v>
      </c>
      <c r="J33" s="930"/>
      <c r="K33" s="405">
        <v>1</v>
      </c>
      <c r="L33" s="267"/>
      <c r="M33" s="414"/>
      <c r="N33" s="267"/>
      <c r="O33" s="173"/>
      <c r="P33" s="763" t="s">
        <v>239</v>
      </c>
      <c r="Q33" s="764"/>
      <c r="R33" s="112"/>
      <c r="S33" s="267"/>
      <c r="T33" s="267"/>
      <c r="U33" s="267"/>
      <c r="V33" s="87"/>
      <c r="W33" s="763" t="s">
        <v>239</v>
      </c>
      <c r="X33" s="764"/>
      <c r="Y33" s="112">
        <v>1</v>
      </c>
      <c r="Z33" s="267"/>
      <c r="AA33" s="267"/>
      <c r="AB33" s="267"/>
      <c r="AC33" s="173"/>
      <c r="AD33" s="763" t="s">
        <v>239</v>
      </c>
      <c r="AE33" s="764"/>
      <c r="AF33" s="112"/>
      <c r="AG33" s="267"/>
      <c r="AH33" s="267"/>
      <c r="AI33" s="267"/>
      <c r="AJ33" s="173"/>
      <c r="AK33" s="933"/>
      <c r="AL33" s="933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</row>
    <row r="34" spans="1:55" ht="16.5" customHeight="1">
      <c r="A34" s="940"/>
      <c r="B34" s="778" t="s">
        <v>11</v>
      </c>
      <c r="C34" s="779"/>
      <c r="D34" s="88"/>
      <c r="E34" s="268"/>
      <c r="F34" s="268"/>
      <c r="G34" s="268"/>
      <c r="H34" s="54"/>
      <c r="I34" s="778" t="s">
        <v>11</v>
      </c>
      <c r="J34" s="945"/>
      <c r="K34" s="406"/>
      <c r="L34" s="268"/>
      <c r="M34" s="268"/>
      <c r="N34" s="268"/>
      <c r="O34" s="54"/>
      <c r="P34" s="778" t="s">
        <v>11</v>
      </c>
      <c r="Q34" s="779"/>
      <c r="R34" s="88"/>
      <c r="S34" s="268"/>
      <c r="T34" s="268"/>
      <c r="U34" s="268"/>
      <c r="V34" s="87"/>
      <c r="W34" s="778" t="s">
        <v>11</v>
      </c>
      <c r="X34" s="779"/>
      <c r="Y34" s="88"/>
      <c r="Z34" s="268"/>
      <c r="AA34" s="268"/>
      <c r="AB34" s="268"/>
      <c r="AC34" s="54"/>
      <c r="AD34" s="763" t="s">
        <v>11</v>
      </c>
      <c r="AE34" s="764"/>
      <c r="AF34" s="88"/>
      <c r="AG34" s="268"/>
      <c r="AH34" s="268"/>
      <c r="AI34" s="268"/>
      <c r="AJ34" s="54"/>
      <c r="AK34" s="933"/>
      <c r="AL34" s="933"/>
    </row>
    <row r="35" spans="1:55" s="36" customFormat="1">
      <c r="A35" s="940"/>
      <c r="B35" s="763" t="s">
        <v>88</v>
      </c>
      <c r="C35" s="764"/>
      <c r="D35" s="167">
        <v>2.5</v>
      </c>
      <c r="E35" s="269"/>
      <c r="F35" s="269"/>
      <c r="G35" s="269"/>
      <c r="H35" s="119"/>
      <c r="I35" s="763" t="s">
        <v>10</v>
      </c>
      <c r="J35" s="930"/>
      <c r="K35" s="407">
        <v>2.5</v>
      </c>
      <c r="L35" s="269"/>
      <c r="M35" s="269"/>
      <c r="N35" s="269"/>
      <c r="O35" s="119"/>
      <c r="P35" s="763" t="s">
        <v>10</v>
      </c>
      <c r="Q35" s="764"/>
      <c r="R35" s="167">
        <v>2.5</v>
      </c>
      <c r="S35" s="269"/>
      <c r="T35" s="269"/>
      <c r="U35" s="269"/>
      <c r="V35" s="87"/>
      <c r="W35" s="904" t="s">
        <v>10</v>
      </c>
      <c r="X35" s="904"/>
      <c r="Y35" s="167">
        <v>2.5</v>
      </c>
      <c r="Z35" s="269"/>
      <c r="AA35" s="269"/>
      <c r="AB35" s="269"/>
      <c r="AC35" s="119"/>
      <c r="AD35" s="763" t="s">
        <v>10</v>
      </c>
      <c r="AE35" s="764"/>
      <c r="AF35" s="167">
        <v>2.5</v>
      </c>
      <c r="AG35" s="269"/>
      <c r="AH35" s="269"/>
      <c r="AI35" s="269"/>
      <c r="AJ35" s="101"/>
      <c r="AK35" s="933"/>
      <c r="AL35" s="933"/>
    </row>
    <row r="36" spans="1:55" s="36" customFormat="1" ht="17.25" thickBot="1">
      <c r="A36" s="941"/>
      <c r="B36" s="761" t="s">
        <v>89</v>
      </c>
      <c r="C36" s="762"/>
      <c r="D36" s="280">
        <f>D30*70+D31*75+D32*25+D33*60+D34*120+D35*45</f>
        <v>842.24025974025972</v>
      </c>
      <c r="E36" s="270"/>
      <c r="F36" s="270"/>
      <c r="G36" s="270"/>
      <c r="H36" s="117"/>
      <c r="I36" s="943" t="s">
        <v>80</v>
      </c>
      <c r="J36" s="944"/>
      <c r="K36" s="408">
        <f>K30*70+K31*75+K32*25+K33*60+K34*120+K35*45</f>
        <v>896.4179611238435</v>
      </c>
      <c r="L36" s="270"/>
      <c r="M36" s="270"/>
      <c r="N36" s="270"/>
      <c r="O36" s="117"/>
      <c r="P36" s="943" t="s">
        <v>80</v>
      </c>
      <c r="Q36" s="946"/>
      <c r="R36" s="280">
        <f>R30*70+R31*75+R32*25+R33*60+R34*120+R35*45</f>
        <v>819.25133689839572</v>
      </c>
      <c r="S36" s="270"/>
      <c r="T36" s="270"/>
      <c r="U36" s="270"/>
      <c r="V36" s="218"/>
      <c r="W36" s="947" t="s">
        <v>80</v>
      </c>
      <c r="X36" s="947"/>
      <c r="Y36" s="280">
        <f>Y30*70+Y31*75+Y32*25+Y33*60+Y34*120+Y35*45</f>
        <v>871.46428571428578</v>
      </c>
      <c r="Z36" s="270"/>
      <c r="AA36" s="270"/>
      <c r="AB36" s="270"/>
      <c r="AC36" s="117"/>
      <c r="AD36" s="896" t="s">
        <v>52</v>
      </c>
      <c r="AE36" s="897"/>
      <c r="AF36" s="280">
        <f>AF30*70+AF31*75+AF32*25+AF33*60+AF34*120+AF35*45</f>
        <v>788.96825396825398</v>
      </c>
      <c r="AG36" s="270"/>
      <c r="AH36" s="270"/>
      <c r="AI36" s="270"/>
      <c r="AJ36" s="212"/>
      <c r="AK36" s="935"/>
      <c r="AL36" s="935"/>
      <c r="AM36" s="126"/>
      <c r="AN36" s="157"/>
    </row>
    <row r="37" spans="1:55" s="40" customFormat="1" ht="19.5">
      <c r="A37" s="867" t="s">
        <v>17</v>
      </c>
      <c r="B37" s="867"/>
      <c r="C37" s="867"/>
      <c r="D37" s="867"/>
      <c r="E37" s="867"/>
      <c r="F37" s="867"/>
      <c r="G37" s="867"/>
      <c r="H37" s="867"/>
      <c r="I37" s="867"/>
      <c r="J37" s="867"/>
      <c r="K37" s="867"/>
      <c r="L37" s="482"/>
      <c r="M37" s="482"/>
      <c r="N37" s="482"/>
      <c r="O37" s="46"/>
      <c r="P37" s="62"/>
      <c r="Q37" s="62"/>
      <c r="R37" s="62"/>
      <c r="S37" s="62"/>
      <c r="T37" s="62"/>
      <c r="U37" s="62"/>
      <c r="V37" s="62"/>
      <c r="W37" s="62"/>
      <c r="X37" s="60"/>
      <c r="Z37" s="62"/>
      <c r="AA37" s="62"/>
      <c r="AB37" s="62"/>
      <c r="AG37" s="62"/>
      <c r="AH37" s="62"/>
      <c r="AI37" s="62"/>
      <c r="AK37" s="60"/>
      <c r="AL37" s="60"/>
      <c r="AM37" s="60"/>
      <c r="AN37" s="60"/>
      <c r="AO37" s="60"/>
    </row>
    <row r="38" spans="1:55" s="42" customFormat="1" ht="19.5">
      <c r="A38" s="771" t="s">
        <v>13</v>
      </c>
      <c r="B38" s="771"/>
      <c r="C38" s="771"/>
      <c r="D38" s="771"/>
      <c r="E38" s="771"/>
      <c r="F38" s="771"/>
      <c r="G38" s="771"/>
      <c r="H38" s="771"/>
      <c r="I38" s="771"/>
      <c r="J38" s="771"/>
      <c r="K38" s="771"/>
      <c r="L38" s="771"/>
      <c r="M38" s="771"/>
      <c r="N38" s="771"/>
      <c r="O38" s="771"/>
      <c r="P38" s="771"/>
      <c r="Q38" s="771"/>
      <c r="R38" s="771"/>
      <c r="S38" s="771"/>
      <c r="T38" s="771"/>
      <c r="U38" s="771"/>
      <c r="V38" s="771"/>
      <c r="W38" s="771"/>
      <c r="X38" s="771"/>
      <c r="Y38" s="41"/>
      <c r="Z38" s="41"/>
      <c r="AA38" s="41"/>
      <c r="AB38" s="41"/>
      <c r="AG38" s="41"/>
      <c r="AH38" s="41"/>
      <c r="AI38" s="41"/>
      <c r="AK38" s="41"/>
      <c r="AL38" s="41"/>
      <c r="AM38" s="41"/>
      <c r="AN38" s="41"/>
      <c r="AO38" s="41"/>
    </row>
    <row r="39" spans="1:55" s="42" customFormat="1" ht="19.5">
      <c r="A39" s="63" t="s">
        <v>12</v>
      </c>
      <c r="B39" s="63"/>
      <c r="C39" s="63"/>
      <c r="D39" s="41"/>
      <c r="H39" s="46"/>
      <c r="I39" s="46"/>
      <c r="J39" s="46"/>
      <c r="K39" s="63"/>
      <c r="O39" s="45"/>
      <c r="P39" s="46"/>
      <c r="Q39" s="46"/>
      <c r="R39" s="46"/>
      <c r="V39" s="46"/>
      <c r="W39" s="47"/>
      <c r="X39" s="41"/>
      <c r="Y39" s="41"/>
    </row>
    <row r="40" spans="1:55" s="26" customFormat="1" ht="25.5" customHeight="1">
      <c r="A40" s="25"/>
      <c r="B40" s="346" t="s">
        <v>71</v>
      </c>
      <c r="D40" s="25"/>
      <c r="E40" s="25"/>
      <c r="F40" s="25"/>
      <c r="G40" s="25"/>
      <c r="I40" s="346" t="s">
        <v>72</v>
      </c>
      <c r="J40" s="25"/>
      <c r="L40" s="25"/>
      <c r="M40" s="25"/>
      <c r="N40" s="25"/>
      <c r="O40" s="25"/>
      <c r="Q40" s="347" t="s">
        <v>73</v>
      </c>
      <c r="R40" s="25"/>
      <c r="S40" s="25"/>
      <c r="T40" s="25"/>
      <c r="U40" s="25"/>
      <c r="V40" s="25"/>
      <c r="Y40" s="348" t="s">
        <v>74</v>
      </c>
      <c r="Z40" s="25"/>
      <c r="AA40" s="25"/>
      <c r="AB40" s="25"/>
      <c r="AG40" s="25"/>
      <c r="AH40" s="25"/>
      <c r="AI40" s="25"/>
    </row>
    <row r="41" spans="1:55">
      <c r="A41" s="177"/>
      <c r="B41" s="177"/>
      <c r="C41" s="127"/>
      <c r="D41" s="177"/>
      <c r="H41" s="177"/>
      <c r="I41" s="177"/>
      <c r="J41" s="127"/>
      <c r="K41" s="177"/>
      <c r="O41" s="177"/>
      <c r="P41" s="177"/>
      <c r="Q41" s="177"/>
      <c r="R41" s="177"/>
      <c r="V41" s="177"/>
      <c r="W41" s="127"/>
      <c r="X41" s="177"/>
      <c r="AE41" s="920" t="s">
        <v>292</v>
      </c>
      <c r="AF41" s="583" t="s">
        <v>293</v>
      </c>
      <c r="AG41" s="583">
        <v>10</v>
      </c>
      <c r="AH41" s="582">
        <f>AG41/15</f>
        <v>0.66666666666666663</v>
      </c>
    </row>
    <row r="42" spans="1:55">
      <c r="P42" s="831" t="s">
        <v>294</v>
      </c>
      <c r="Q42" s="569" t="s">
        <v>9</v>
      </c>
      <c r="R42" s="569">
        <v>80</v>
      </c>
      <c r="S42" s="134">
        <f>R42/20</f>
        <v>4</v>
      </c>
      <c r="T42" s="134"/>
      <c r="U42" s="134"/>
      <c r="AE42" s="920"/>
      <c r="AF42" s="175" t="s">
        <v>164</v>
      </c>
      <c r="AG42" s="569">
        <v>15</v>
      </c>
      <c r="AH42" s="289">
        <f>AG42/15</f>
        <v>1</v>
      </c>
    </row>
    <row r="43" spans="1:55">
      <c r="B43" s="833" t="s">
        <v>188</v>
      </c>
      <c r="C43" s="382" t="s">
        <v>139</v>
      </c>
      <c r="D43" s="175">
        <v>8</v>
      </c>
      <c r="E43" s="175"/>
      <c r="F43" s="363">
        <f>D43/35</f>
        <v>0.22857142857142856</v>
      </c>
      <c r="G43" s="175"/>
      <c r="P43" s="832"/>
      <c r="Q43" s="5"/>
      <c r="R43" s="378"/>
      <c r="S43" s="378"/>
      <c r="T43" s="378"/>
      <c r="U43" s="378"/>
      <c r="AE43" s="920"/>
      <c r="AF43" s="175" t="s">
        <v>202</v>
      </c>
      <c r="AG43" s="175">
        <v>2</v>
      </c>
      <c r="AH43" s="289"/>
    </row>
    <row r="44" spans="1:55">
      <c r="B44" s="834"/>
      <c r="C44" s="382" t="s">
        <v>184</v>
      </c>
      <c r="D44" s="175">
        <v>10</v>
      </c>
      <c r="E44" s="175"/>
      <c r="F44" s="175"/>
      <c r="G44" s="363">
        <f>D44/100</f>
        <v>0.1</v>
      </c>
      <c r="P44" s="767" t="s">
        <v>295</v>
      </c>
      <c r="Q44" s="569" t="s">
        <v>296</v>
      </c>
      <c r="R44" s="569">
        <v>55</v>
      </c>
      <c r="S44" s="134"/>
      <c r="T44" s="134">
        <f>R44*0.8/35</f>
        <v>1.2571428571428571</v>
      </c>
      <c r="U44" s="134"/>
      <c r="V44" s="105"/>
      <c r="W44" s="105"/>
      <c r="X44" s="226"/>
      <c r="Y44" s="434"/>
      <c r="AB44" s="160"/>
      <c r="AC44" s="570"/>
      <c r="AD44" s="570"/>
      <c r="AE44" s="920"/>
      <c r="AF44" s="175"/>
      <c r="AG44" s="175"/>
      <c r="AH44" s="289"/>
    </row>
    <row r="45" spans="1:55">
      <c r="B45" s="834"/>
      <c r="C45" s="382" t="s">
        <v>186</v>
      </c>
      <c r="D45" s="175" t="s">
        <v>111</v>
      </c>
      <c r="E45" s="175"/>
      <c r="F45" s="175"/>
      <c r="G45" s="175"/>
      <c r="P45" s="768"/>
      <c r="Q45" s="175" t="s">
        <v>153</v>
      </c>
      <c r="R45" s="175">
        <v>25</v>
      </c>
      <c r="S45" s="259">
        <f>R45/85</f>
        <v>0.29411764705882354</v>
      </c>
      <c r="T45" s="259"/>
      <c r="U45" s="259"/>
      <c r="V45" s="105"/>
      <c r="W45" s="305"/>
      <c r="X45" s="105"/>
      <c r="Y45" s="434"/>
      <c r="AB45" s="160"/>
      <c r="AC45" s="566"/>
      <c r="AD45" s="566"/>
      <c r="AE45" s="920"/>
      <c r="AF45" s="175"/>
      <c r="AG45" s="175"/>
      <c r="AH45" s="289"/>
    </row>
    <row r="46" spans="1:55">
      <c r="B46" s="834"/>
      <c r="C46" s="382"/>
      <c r="D46" s="175"/>
      <c r="E46" s="175"/>
      <c r="F46" s="175"/>
      <c r="G46" s="175"/>
      <c r="P46" s="768"/>
      <c r="Q46" s="603" t="s">
        <v>186</v>
      </c>
      <c r="R46" s="520">
        <v>5</v>
      </c>
      <c r="S46" s="259"/>
      <c r="T46" s="259"/>
      <c r="U46" s="259">
        <f>R46/100</f>
        <v>0.05</v>
      </c>
      <c r="V46" s="105"/>
      <c r="W46" s="105"/>
      <c r="X46" s="226"/>
      <c r="Y46" s="434"/>
      <c r="AB46" s="210"/>
      <c r="AC46" s="570"/>
      <c r="AD46" s="570"/>
      <c r="AE46" s="529"/>
      <c r="AF46" s="529"/>
      <c r="AG46" s="529"/>
      <c r="AH46" s="177"/>
    </row>
    <row r="47" spans="1:55">
      <c r="B47" s="835"/>
      <c r="C47" s="181"/>
      <c r="D47" s="180"/>
      <c r="E47" s="175"/>
      <c r="F47" s="175"/>
      <c r="G47" s="175"/>
      <c r="P47" s="768"/>
      <c r="Q47" s="604" t="s">
        <v>297</v>
      </c>
      <c r="R47" s="520">
        <v>10</v>
      </c>
      <c r="S47" s="605"/>
      <c r="T47" s="605">
        <f>R47/55</f>
        <v>0.18181818181818182</v>
      </c>
      <c r="U47" s="259"/>
      <c r="V47" s="105"/>
      <c r="W47" s="105"/>
      <c r="X47" s="226"/>
      <c r="Y47" s="434"/>
      <c r="AB47" s="210"/>
      <c r="AC47" s="105"/>
      <c r="AD47" s="105"/>
      <c r="AE47" s="440"/>
      <c r="AF47" s="440"/>
      <c r="AG47" s="440"/>
      <c r="AH47" s="177"/>
    </row>
    <row r="48" spans="1:55" ht="16.5" customHeight="1">
      <c r="P48" s="768"/>
      <c r="Q48" s="606" t="s">
        <v>298</v>
      </c>
      <c r="R48" s="139">
        <v>25</v>
      </c>
      <c r="S48" s="260"/>
      <c r="T48" s="260">
        <f>R48/55</f>
        <v>0.45454545454545453</v>
      </c>
      <c r="U48" s="259"/>
      <c r="V48" s="105"/>
      <c r="W48" s="105"/>
      <c r="X48" s="770" t="s">
        <v>235</v>
      </c>
      <c r="Y48" s="384" t="s">
        <v>171</v>
      </c>
      <c r="Z48" s="385">
        <v>70</v>
      </c>
      <c r="AA48" s="258"/>
      <c r="AB48" s="258"/>
      <c r="AC48" s="272">
        <f>Z48/100</f>
        <v>0.7</v>
      </c>
      <c r="AD48" s="299"/>
      <c r="AE48" s="440"/>
      <c r="AF48" s="440"/>
      <c r="AG48" s="440"/>
      <c r="AH48" s="177"/>
    </row>
    <row r="49" spans="16:34">
      <c r="P49" s="768"/>
      <c r="Q49" s="603" t="s">
        <v>299</v>
      </c>
      <c r="R49" s="139">
        <v>10</v>
      </c>
      <c r="S49" s="260"/>
      <c r="T49" s="260"/>
      <c r="U49" s="259">
        <f t="shared" ref="U49" si="1">R49/100</f>
        <v>0.1</v>
      </c>
      <c r="X49" s="770"/>
      <c r="Y49" s="161" t="s">
        <v>121</v>
      </c>
      <c r="Z49" s="385">
        <v>30</v>
      </c>
      <c r="AA49" s="161"/>
      <c r="AB49" s="459">
        <f>Z49/55</f>
        <v>0.54545454545454541</v>
      </c>
      <c r="AC49" s="259"/>
      <c r="AD49" s="299"/>
      <c r="AE49" s="452"/>
      <c r="AF49" s="452"/>
      <c r="AG49" s="440"/>
      <c r="AH49" s="177"/>
    </row>
    <row r="50" spans="16:34">
      <c r="P50" s="768"/>
      <c r="Q50" s="603" t="s">
        <v>171</v>
      </c>
      <c r="R50" s="139">
        <v>40</v>
      </c>
      <c r="S50" s="260"/>
      <c r="T50" s="260"/>
      <c r="U50" s="259">
        <f>R50/100</f>
        <v>0.4</v>
      </c>
      <c r="X50" s="770"/>
      <c r="Y50" s="384" t="s">
        <v>172</v>
      </c>
      <c r="Z50" s="385" t="s">
        <v>111</v>
      </c>
      <c r="AA50" s="161"/>
      <c r="AB50" s="161"/>
      <c r="AC50" s="387"/>
      <c r="AD50" s="50"/>
      <c r="AE50" s="452"/>
      <c r="AF50" s="452"/>
      <c r="AG50" s="440"/>
      <c r="AH50" s="177"/>
    </row>
    <row r="51" spans="16:34">
      <c r="P51" s="769"/>
      <c r="Q51" s="607"/>
      <c r="R51" s="249"/>
      <c r="S51" s="608"/>
      <c r="T51" s="260"/>
      <c r="U51" s="259"/>
      <c r="X51" s="770"/>
      <c r="Y51" s="384"/>
      <c r="Z51" s="385"/>
      <c r="AA51" s="161"/>
      <c r="AB51" s="161"/>
      <c r="AC51" s="259"/>
      <c r="AD51" s="50"/>
      <c r="AE51" s="452"/>
      <c r="AF51" s="452"/>
      <c r="AG51" s="440"/>
      <c r="AH51" s="177"/>
    </row>
    <row r="52" spans="16:34">
      <c r="P52" s="767" t="s">
        <v>300</v>
      </c>
      <c r="Q52" s="609" t="s">
        <v>301</v>
      </c>
      <c r="R52" s="152">
        <v>10</v>
      </c>
      <c r="S52" s="301">
        <f>R52/70</f>
        <v>0.14285714285714285</v>
      </c>
      <c r="T52" s="258"/>
      <c r="U52" s="260"/>
      <c r="X52" s="770"/>
      <c r="Y52" s="384"/>
      <c r="Z52" s="385"/>
      <c r="AA52" s="161"/>
      <c r="AB52" s="161"/>
      <c r="AC52" s="260"/>
      <c r="AD52" s="50"/>
      <c r="AE52" s="452"/>
      <c r="AF52" s="452"/>
      <c r="AG52" s="440"/>
      <c r="AH52" s="177"/>
    </row>
    <row r="53" spans="16:34">
      <c r="P53" s="768"/>
      <c r="Q53" s="610" t="s">
        <v>302</v>
      </c>
      <c r="R53" s="175">
        <v>10</v>
      </c>
      <c r="S53" s="611">
        <f>R53/35</f>
        <v>0.2857142857142857</v>
      </c>
      <c r="T53" s="260"/>
      <c r="U53" s="260"/>
      <c r="AB53" s="210"/>
      <c r="AC53" s="298"/>
      <c r="AD53" s="566"/>
      <c r="AE53" s="452"/>
      <c r="AF53" s="452"/>
      <c r="AG53" s="440"/>
      <c r="AH53" s="177"/>
    </row>
    <row r="54" spans="16:34">
      <c r="P54" s="768"/>
      <c r="Q54" s="606" t="s">
        <v>211</v>
      </c>
      <c r="R54" s="139">
        <v>30</v>
      </c>
      <c r="S54" s="258"/>
      <c r="T54" s="260">
        <f>R54/35</f>
        <v>0.8571428571428571</v>
      </c>
      <c r="U54" s="259"/>
      <c r="AB54" s="210"/>
      <c r="AC54" s="623"/>
      <c r="AD54" s="226"/>
      <c r="AE54" s="439"/>
      <c r="AF54" s="450"/>
      <c r="AG54" s="452"/>
      <c r="AH54" s="177"/>
    </row>
    <row r="55" spans="16:34">
      <c r="P55" s="768"/>
      <c r="Q55" s="607" t="s">
        <v>303</v>
      </c>
      <c r="R55" s="139">
        <v>15</v>
      </c>
      <c r="S55" s="260"/>
      <c r="T55" s="260"/>
      <c r="U55" s="259">
        <f>R55/100</f>
        <v>0.15</v>
      </c>
      <c r="AB55" s="210"/>
      <c r="AC55" s="105"/>
      <c r="AD55" s="105"/>
      <c r="AE55" s="624"/>
      <c r="AF55" s="452"/>
      <c r="AG55" s="452"/>
      <c r="AH55" s="177"/>
    </row>
    <row r="56" spans="16:34">
      <c r="P56" s="768"/>
      <c r="Q56" s="603" t="s">
        <v>304</v>
      </c>
      <c r="R56" s="139" t="s">
        <v>305</v>
      </c>
      <c r="S56" s="260"/>
      <c r="T56" s="260"/>
      <c r="U56" s="259"/>
      <c r="X56" s="767" t="s">
        <v>258</v>
      </c>
      <c r="Y56" s="175" t="s">
        <v>152</v>
      </c>
      <c r="Z56" s="569">
        <v>80</v>
      </c>
      <c r="AA56" s="255"/>
      <c r="AB56" s="255">
        <f>Z56*0.8/35</f>
        <v>1.8285714285714285</v>
      </c>
      <c r="AC56" s="255"/>
      <c r="AD56" s="50"/>
      <c r="AE56" s="450"/>
      <c r="AF56" s="452"/>
      <c r="AG56" s="440"/>
      <c r="AH56" s="177"/>
    </row>
    <row r="57" spans="16:34">
      <c r="P57" s="768"/>
      <c r="Q57" s="603" t="s">
        <v>155</v>
      </c>
      <c r="R57" s="139" t="s">
        <v>111</v>
      </c>
      <c r="S57" s="258"/>
      <c r="T57" s="258"/>
      <c r="U57" s="260"/>
      <c r="X57" s="768"/>
      <c r="Y57" s="569" t="s">
        <v>278</v>
      </c>
      <c r="Z57" s="569">
        <v>20</v>
      </c>
      <c r="AA57" s="255">
        <f>Z57/90</f>
        <v>0.22222222222222221</v>
      </c>
      <c r="AB57" s="255"/>
      <c r="AC57" s="255"/>
      <c r="AD57" s="50"/>
      <c r="AE57" s="452"/>
      <c r="AF57" s="452"/>
      <c r="AG57" s="440"/>
      <c r="AH57" s="177"/>
    </row>
    <row r="58" spans="16:34">
      <c r="P58" s="769"/>
      <c r="Q58" s="603"/>
      <c r="R58" s="520"/>
      <c r="S58" s="259"/>
      <c r="T58" s="259"/>
      <c r="U58" s="259"/>
      <c r="X58" s="768"/>
      <c r="Y58" s="152" t="s">
        <v>210</v>
      </c>
      <c r="Z58" s="152" t="s">
        <v>111</v>
      </c>
      <c r="AA58" s="289"/>
      <c r="AB58" s="289"/>
      <c r="AC58" s="289"/>
      <c r="AD58" s="50"/>
      <c r="AE58" s="452"/>
      <c r="AF58" s="452"/>
      <c r="AG58" s="440"/>
      <c r="AH58" s="177"/>
    </row>
    <row r="59" spans="16:34">
      <c r="P59" s="931" t="s">
        <v>306</v>
      </c>
      <c r="Q59" s="612"/>
      <c r="R59" s="612"/>
      <c r="S59" s="613"/>
      <c r="T59" s="613"/>
      <c r="U59" s="613"/>
      <c r="X59" s="768"/>
      <c r="Y59" s="152"/>
      <c r="Z59" s="152"/>
      <c r="AA59" s="289"/>
      <c r="AB59" s="289"/>
      <c r="AC59" s="289"/>
      <c r="AD59" s="50"/>
      <c r="AE59" s="450"/>
      <c r="AF59" s="450"/>
      <c r="AG59" s="452"/>
      <c r="AH59" s="177"/>
    </row>
    <row r="60" spans="16:34">
      <c r="P60" s="931"/>
      <c r="Q60" s="614" t="s">
        <v>307</v>
      </c>
      <c r="R60" s="520">
        <v>10</v>
      </c>
      <c r="S60" s="613"/>
      <c r="T60" s="613"/>
      <c r="U60" s="613">
        <f>R60/100</f>
        <v>0.1</v>
      </c>
      <c r="X60" s="769"/>
      <c r="Y60" s="565"/>
      <c r="Z60" s="127"/>
      <c r="AA60" s="289"/>
      <c r="AB60" s="289"/>
      <c r="AC60" s="289"/>
      <c r="AD60" s="299"/>
      <c r="AE60" s="440"/>
      <c r="AF60" s="440"/>
      <c r="AG60" s="440"/>
      <c r="AH60" s="177"/>
    </row>
    <row r="61" spans="16:34">
      <c r="P61" s="931"/>
      <c r="Q61" s="612" t="s">
        <v>28</v>
      </c>
      <c r="R61" s="612">
        <v>75</v>
      </c>
      <c r="S61" s="613"/>
      <c r="T61" s="613"/>
      <c r="U61" s="613">
        <f>R61/100</f>
        <v>0.75</v>
      </c>
      <c r="X61" s="923" t="s">
        <v>206</v>
      </c>
      <c r="Y61" s="654" t="s">
        <v>156</v>
      </c>
      <c r="Z61" s="621">
        <v>60</v>
      </c>
      <c r="AA61" s="635"/>
      <c r="AB61" s="635"/>
      <c r="AC61" s="634">
        <f>Z61/100</f>
        <v>0.6</v>
      </c>
      <c r="AD61" s="625"/>
      <c r="AE61" s="626"/>
      <c r="AF61" s="626"/>
      <c r="AG61" s="626"/>
      <c r="AH61" s="177"/>
    </row>
    <row r="62" spans="16:34">
      <c r="P62" s="931"/>
      <c r="Q62" s="615"/>
      <c r="R62" s="616"/>
      <c r="S62" s="617"/>
      <c r="T62" s="617"/>
      <c r="U62" s="618"/>
      <c r="X62" s="924"/>
      <c r="Y62" s="654" t="s">
        <v>63</v>
      </c>
      <c r="Z62" s="621">
        <v>25</v>
      </c>
      <c r="AA62" s="635"/>
      <c r="AB62" s="634">
        <f>Z62*0.8/35</f>
        <v>0.5714285714285714</v>
      </c>
      <c r="AC62" s="634"/>
      <c r="AD62" s="299"/>
      <c r="AE62" s="626"/>
      <c r="AF62" s="626"/>
      <c r="AG62" s="626"/>
      <c r="AH62" s="177"/>
    </row>
    <row r="63" spans="16:34">
      <c r="P63" s="932"/>
      <c r="Q63" s="619"/>
      <c r="R63" s="612"/>
      <c r="S63" s="620"/>
      <c r="T63" s="620"/>
      <c r="U63" s="620"/>
      <c r="X63" s="924"/>
      <c r="Y63" s="654" t="s">
        <v>157</v>
      </c>
      <c r="Z63" s="621" t="s">
        <v>111</v>
      </c>
      <c r="AA63" s="634"/>
      <c r="AB63" s="634"/>
      <c r="AC63" s="634"/>
      <c r="AD63" s="625"/>
      <c r="AE63" s="626"/>
      <c r="AF63" s="626"/>
      <c r="AG63" s="626"/>
      <c r="AH63" s="177"/>
    </row>
    <row r="64" spans="16:34">
      <c r="X64" s="924"/>
      <c r="Y64" s="654"/>
      <c r="Z64" s="621"/>
      <c r="AA64" s="635"/>
      <c r="AB64" s="634"/>
      <c r="AC64" s="634"/>
      <c r="AD64" s="627"/>
      <c r="AE64" s="628"/>
      <c r="AF64" s="628"/>
      <c r="AG64" s="628"/>
      <c r="AH64" s="177"/>
    </row>
    <row r="65" spans="24:34">
      <c r="X65" s="925"/>
      <c r="Y65" s="653"/>
      <c r="Z65" s="583"/>
      <c r="AA65" s="655"/>
      <c r="AB65" s="577"/>
      <c r="AC65" s="597"/>
      <c r="AD65" s="625"/>
      <c r="AE65" s="629"/>
      <c r="AF65" s="629"/>
      <c r="AG65" s="629"/>
      <c r="AH65" s="177"/>
    </row>
    <row r="66" spans="24:34">
      <c r="X66" s="767" t="s">
        <v>103</v>
      </c>
      <c r="Y66" s="175" t="s">
        <v>48</v>
      </c>
      <c r="Z66" s="175">
        <v>75</v>
      </c>
      <c r="AA66" s="567"/>
      <c r="AB66" s="567"/>
      <c r="AC66" s="567">
        <f>Z66/100</f>
        <v>0.75</v>
      </c>
    </row>
    <row r="67" spans="24:34">
      <c r="X67" s="768"/>
      <c r="Y67" s="888" t="s">
        <v>49</v>
      </c>
      <c r="Z67" s="175"/>
      <c r="AA67" s="567"/>
      <c r="AB67" s="567"/>
      <c r="AC67" s="265"/>
    </row>
    <row r="68" spans="24:34">
      <c r="X68" s="768"/>
      <c r="Y68" s="889"/>
      <c r="Z68" s="175"/>
      <c r="AA68" s="567"/>
      <c r="AB68" s="567"/>
      <c r="AC68" s="265"/>
    </row>
    <row r="69" spans="24:34">
      <c r="X69" s="768"/>
      <c r="Y69" s="889"/>
      <c r="Z69" s="175"/>
      <c r="AA69" s="281"/>
      <c r="AB69" s="281"/>
      <c r="AC69" s="265"/>
    </row>
    <row r="70" spans="24:34">
      <c r="X70" s="926"/>
      <c r="Y70" s="890"/>
      <c r="Z70" s="175"/>
      <c r="AA70" s="265"/>
      <c r="AB70" s="265"/>
      <c r="AC70" s="265"/>
    </row>
    <row r="71" spans="24:34">
      <c r="X71" s="927" t="s">
        <v>309</v>
      </c>
      <c r="Y71" s="645" t="s">
        <v>318</v>
      </c>
      <c r="Z71" s="675">
        <v>25</v>
      </c>
      <c r="AA71" s="563"/>
      <c r="AB71" s="674">
        <f>Z71/140</f>
        <v>0.17857142857142858</v>
      </c>
      <c r="AC71" s="519"/>
    </row>
    <row r="72" spans="24:34">
      <c r="X72" s="928"/>
      <c r="Y72" s="645" t="s">
        <v>275</v>
      </c>
      <c r="Z72" s="530">
        <v>10</v>
      </c>
      <c r="AA72" s="563"/>
      <c r="AB72" s="397"/>
      <c r="AC72" s="397">
        <f>Z72/100</f>
        <v>0.1</v>
      </c>
    </row>
    <row r="73" spans="24:34">
      <c r="X73" s="928"/>
      <c r="Y73" s="645" t="s">
        <v>276</v>
      </c>
      <c r="Z73" s="530">
        <v>1</v>
      </c>
      <c r="AA73" s="563"/>
      <c r="AB73" s="397"/>
      <c r="AC73" s="397"/>
    </row>
    <row r="74" spans="24:34">
      <c r="X74" s="928"/>
      <c r="Y74" s="645" t="s">
        <v>277</v>
      </c>
      <c r="Z74" s="530">
        <v>1</v>
      </c>
      <c r="AA74" s="564"/>
      <c r="AB74" s="397"/>
      <c r="AC74" s="397"/>
    </row>
    <row r="75" spans="24:34">
      <c r="X75" s="929"/>
      <c r="Y75" s="646"/>
      <c r="Z75" s="175"/>
      <c r="AA75" s="265"/>
      <c r="AB75" s="265"/>
      <c r="AC75" s="265"/>
    </row>
  </sheetData>
  <mergeCells count="116">
    <mergeCell ref="AR3:AS3"/>
    <mergeCell ref="AE18:AE21"/>
    <mergeCell ref="J18:J21"/>
    <mergeCell ref="I22:I26"/>
    <mergeCell ref="AD5:AD6"/>
    <mergeCell ref="AD7:AD11"/>
    <mergeCell ref="AD22:AD26"/>
    <mergeCell ref="I7:I11"/>
    <mergeCell ref="W22:W26"/>
    <mergeCell ref="I5:I6"/>
    <mergeCell ref="W5:W6"/>
    <mergeCell ref="P5:P6"/>
    <mergeCell ref="W12:W16"/>
    <mergeCell ref="W17:W21"/>
    <mergeCell ref="X18:X21"/>
    <mergeCell ref="AM18:AM21"/>
    <mergeCell ref="A1:AJ1"/>
    <mergeCell ref="D2:J2"/>
    <mergeCell ref="O2:V2"/>
    <mergeCell ref="X2:AJ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A5:A6"/>
    <mergeCell ref="B5:B6"/>
    <mergeCell ref="AD12:AD16"/>
    <mergeCell ref="I17:I21"/>
    <mergeCell ref="AD17:AD21"/>
    <mergeCell ref="A12:A16"/>
    <mergeCell ref="A37:K37"/>
    <mergeCell ref="B36:C36"/>
    <mergeCell ref="I36:J36"/>
    <mergeCell ref="W34:X34"/>
    <mergeCell ref="P30:Q30"/>
    <mergeCell ref="I30:J30"/>
    <mergeCell ref="B33:C33"/>
    <mergeCell ref="B34:C34"/>
    <mergeCell ref="I34:J34"/>
    <mergeCell ref="P34:Q34"/>
    <mergeCell ref="B35:C35"/>
    <mergeCell ref="I35:J35"/>
    <mergeCell ref="P35:Q35"/>
    <mergeCell ref="P36:Q36"/>
    <mergeCell ref="W35:X35"/>
    <mergeCell ref="W36:X36"/>
    <mergeCell ref="I33:J33"/>
    <mergeCell ref="P33:Q33"/>
    <mergeCell ref="AL7:AL11"/>
    <mergeCell ref="AL12:AL16"/>
    <mergeCell ref="AL17:AL21"/>
    <mergeCell ref="B7:B11"/>
    <mergeCell ref="A29:A36"/>
    <mergeCell ref="B29:C29"/>
    <mergeCell ref="I29:J29"/>
    <mergeCell ref="B32:C32"/>
    <mergeCell ref="I32:J32"/>
    <mergeCell ref="A17:A21"/>
    <mergeCell ref="B17:B21"/>
    <mergeCell ref="C18:C21"/>
    <mergeCell ref="A7:A11"/>
    <mergeCell ref="A22:A26"/>
    <mergeCell ref="P7:P14"/>
    <mergeCell ref="P15:P21"/>
    <mergeCell ref="W7:W11"/>
    <mergeCell ref="AL22:AL26"/>
    <mergeCell ref="P22:P26"/>
    <mergeCell ref="AK34:AL34"/>
    <mergeCell ref="AK36:AL36"/>
    <mergeCell ref="P29:Q29"/>
    <mergeCell ref="W29:X29"/>
    <mergeCell ref="AK35:AL35"/>
    <mergeCell ref="AK33:AL33"/>
    <mergeCell ref="B12:B16"/>
    <mergeCell ref="I12:I16"/>
    <mergeCell ref="B22:B26"/>
    <mergeCell ref="AK32:AL32"/>
    <mergeCell ref="AD31:AE31"/>
    <mergeCell ref="AK31:AL31"/>
    <mergeCell ref="AD30:AE30"/>
    <mergeCell ref="AK30:AL30"/>
    <mergeCell ref="AK29:AL29"/>
    <mergeCell ref="AD29:AE29"/>
    <mergeCell ref="P31:Q31"/>
    <mergeCell ref="W30:X30"/>
    <mergeCell ref="W31:X31"/>
    <mergeCell ref="W32:X32"/>
    <mergeCell ref="P32:Q32"/>
    <mergeCell ref="AD32:AE32"/>
    <mergeCell ref="X61:X65"/>
    <mergeCell ref="X66:X70"/>
    <mergeCell ref="Y67:Y70"/>
    <mergeCell ref="X71:X75"/>
    <mergeCell ref="B30:C30"/>
    <mergeCell ref="B31:C31"/>
    <mergeCell ref="I31:J31"/>
    <mergeCell ref="W33:X33"/>
    <mergeCell ref="AD35:AE35"/>
    <mergeCell ref="P42:P43"/>
    <mergeCell ref="P44:P51"/>
    <mergeCell ref="P52:P58"/>
    <mergeCell ref="P59:P63"/>
    <mergeCell ref="AD34:AE34"/>
    <mergeCell ref="AD33:AE33"/>
    <mergeCell ref="AD36:AE36"/>
    <mergeCell ref="A38:X38"/>
    <mergeCell ref="B43:B47"/>
    <mergeCell ref="AE41:AE45"/>
    <mergeCell ref="X56:X60"/>
    <mergeCell ref="X48:X52"/>
  </mergeCells>
  <phoneticPr fontId="1" type="noConversion"/>
  <printOptions horizontalCentered="1" verticalCentered="1"/>
  <pageMargins left="0" right="0" top="0" bottom="0" header="0" footer="0"/>
  <pageSetup paperSize="9" scale="81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P81"/>
  <sheetViews>
    <sheetView tabSelected="1" zoomScale="80" zoomScaleNormal="80" workbookViewId="0">
      <selection activeCell="H14" sqref="H14"/>
    </sheetView>
  </sheetViews>
  <sheetFormatPr defaultColWidth="8.875" defaultRowHeight="16.5"/>
  <cols>
    <col min="1" max="1" width="8.875" style="5"/>
    <col min="2" max="2" width="9.5" style="5" customWidth="1"/>
    <col min="3" max="3" width="10.625" style="5" customWidth="1"/>
    <col min="4" max="7" width="8.375" style="5" customWidth="1"/>
    <col min="8" max="8" width="5.625" style="5" customWidth="1"/>
    <col min="9" max="9" width="9.625" style="5" customWidth="1"/>
    <col min="10" max="10" width="10.625" style="5" customWidth="1"/>
    <col min="11" max="14" width="8.375" style="5" customWidth="1"/>
    <col min="15" max="15" width="5.625" style="5" customWidth="1"/>
    <col min="16" max="16" width="9.625" style="5" customWidth="1"/>
    <col min="17" max="17" width="10.625" style="6" customWidth="1"/>
    <col min="18" max="18" width="8.375" style="5" customWidth="1"/>
    <col min="19" max="21" width="7.625" style="5" customWidth="1"/>
    <col min="22" max="22" width="5.625" style="5" customWidth="1"/>
    <col min="23" max="23" width="9.625" style="5" customWidth="1"/>
    <col min="24" max="24" width="10.625" style="5" customWidth="1"/>
    <col min="25" max="28" width="8.375" style="5" customWidth="1"/>
    <col min="29" max="29" width="5.625" style="5" customWidth="1"/>
    <col min="30" max="30" width="9.625" style="5" customWidth="1"/>
    <col min="31" max="31" width="10.625" style="5" customWidth="1"/>
    <col min="32" max="32" width="8.375" style="5" customWidth="1"/>
    <col min="33" max="36" width="5.625" style="5" customWidth="1"/>
    <col min="37" max="16384" width="8.875" style="5"/>
  </cols>
  <sheetData>
    <row r="1" spans="1:68" ht="21" customHeight="1">
      <c r="A1" s="780" t="s">
        <v>461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  <c r="O1" s="780"/>
      <c r="P1" s="780"/>
      <c r="Q1" s="780"/>
      <c r="R1" s="780"/>
      <c r="S1" s="780"/>
      <c r="T1" s="780"/>
      <c r="U1" s="780"/>
      <c r="V1" s="780"/>
      <c r="W1" s="780"/>
      <c r="X1" s="780"/>
      <c r="Y1" s="780"/>
      <c r="Z1" s="780"/>
      <c r="AA1" s="780"/>
      <c r="AB1" s="780"/>
      <c r="AC1" s="780"/>
      <c r="AD1" s="780"/>
      <c r="AE1" s="780"/>
      <c r="AF1" s="780"/>
      <c r="AG1" s="245"/>
      <c r="AH1" s="245"/>
      <c r="AI1" s="245"/>
      <c r="AJ1" s="245"/>
      <c r="AN1" s="474"/>
      <c r="AO1" s="474"/>
      <c r="AP1" s="474"/>
      <c r="AQ1" s="474"/>
      <c r="AR1" s="474"/>
      <c r="AS1" s="474"/>
      <c r="AT1" s="474"/>
      <c r="AU1" s="474"/>
      <c r="AV1" s="474"/>
      <c r="AW1" s="474"/>
      <c r="AX1" s="474"/>
      <c r="AY1" s="474"/>
      <c r="AZ1" s="474"/>
      <c r="BA1" s="474"/>
      <c r="BB1" s="474"/>
      <c r="BC1" s="474"/>
      <c r="BD1" s="474"/>
      <c r="BE1" s="474"/>
      <c r="BF1" s="474"/>
    </row>
    <row r="2" spans="1:68" ht="21" customHeight="1" thickBot="1">
      <c r="A2" s="246" t="s">
        <v>229</v>
      </c>
      <c r="B2" s="12"/>
      <c r="C2" s="171"/>
      <c r="D2" s="12"/>
      <c r="E2" s="12"/>
      <c r="F2" s="12"/>
      <c r="G2" s="12"/>
      <c r="H2" s="12"/>
      <c r="I2" s="12"/>
      <c r="J2" s="12"/>
      <c r="P2" s="12"/>
      <c r="Q2" s="12"/>
      <c r="R2" s="12"/>
      <c r="V2" s="12"/>
      <c r="W2" s="781" t="s">
        <v>6</v>
      </c>
      <c r="X2" s="782"/>
      <c r="Y2" s="782"/>
      <c r="AC2" s="12"/>
      <c r="AD2" s="781" t="s">
        <v>8</v>
      </c>
      <c r="AE2" s="781"/>
      <c r="AF2" s="781"/>
      <c r="AG2" s="247"/>
      <c r="AH2" s="248"/>
      <c r="AI2" s="430"/>
      <c r="AJ2" s="247"/>
      <c r="AK2" s="3"/>
      <c r="AL2" s="247"/>
      <c r="AM2" s="247"/>
      <c r="AN2" s="247"/>
      <c r="AO2" s="474"/>
      <c r="AP2" s="474"/>
      <c r="AQ2" s="474"/>
      <c r="AR2" s="474"/>
      <c r="AS2" s="474"/>
      <c r="AT2" s="474"/>
      <c r="AU2" s="474"/>
      <c r="AV2" s="474"/>
      <c r="AW2" s="474"/>
      <c r="AX2" s="474"/>
      <c r="AY2" s="474"/>
      <c r="AZ2" s="474"/>
      <c r="BA2" s="474"/>
      <c r="BB2" s="474"/>
      <c r="BC2" s="474"/>
      <c r="BD2" s="474"/>
      <c r="BE2" s="474"/>
      <c r="BF2" s="474"/>
    </row>
    <row r="3" spans="1:68" s="338" customFormat="1" ht="16.5" customHeight="1" thickBot="1">
      <c r="A3" s="750" t="s">
        <v>113</v>
      </c>
      <c r="B3" s="791">
        <v>46139</v>
      </c>
      <c r="C3" s="792"/>
      <c r="D3" s="918" t="s">
        <v>230</v>
      </c>
      <c r="E3" s="794"/>
      <c r="F3" s="794"/>
      <c r="G3" s="794"/>
      <c r="H3" s="795"/>
      <c r="I3" s="792">
        <v>46140</v>
      </c>
      <c r="J3" s="792"/>
      <c r="K3" s="918" t="s">
        <v>231</v>
      </c>
      <c r="L3" s="794"/>
      <c r="M3" s="794"/>
      <c r="N3" s="794"/>
      <c r="O3" s="795"/>
      <c r="P3" s="783">
        <v>46141</v>
      </c>
      <c r="Q3" s="784"/>
      <c r="R3" s="962" t="s">
        <v>232</v>
      </c>
      <c r="S3" s="963"/>
      <c r="T3" s="963"/>
      <c r="U3" s="963"/>
      <c r="V3" s="964"/>
      <c r="W3" s="791">
        <v>46142</v>
      </c>
      <c r="X3" s="792"/>
      <c r="Y3" s="432"/>
      <c r="Z3" s="919" t="s">
        <v>259</v>
      </c>
      <c r="AA3" s="786"/>
      <c r="AB3" s="786"/>
      <c r="AC3" s="789"/>
      <c r="AD3" s="783"/>
      <c r="AE3" s="784"/>
      <c r="AF3" s="785" t="s">
        <v>115</v>
      </c>
      <c r="AG3" s="786"/>
      <c r="AH3" s="786"/>
      <c r="AI3" s="786"/>
      <c r="AJ3" s="789"/>
      <c r="AK3" s="475"/>
      <c r="AL3" s="783"/>
      <c r="AM3" s="784"/>
      <c r="AN3" s="793" t="s">
        <v>97</v>
      </c>
      <c r="AO3" s="794"/>
      <c r="AP3" s="794"/>
      <c r="AQ3" s="794"/>
      <c r="AR3" s="795"/>
      <c r="AS3" s="476"/>
      <c r="AT3" s="783"/>
      <c r="AU3" s="784"/>
      <c r="AV3" s="968" t="s">
        <v>30</v>
      </c>
      <c r="AW3" s="871"/>
      <c r="AX3" s="871"/>
      <c r="AY3" s="871"/>
      <c r="AZ3" s="872"/>
      <c r="BA3" s="173"/>
      <c r="BB3" s="484"/>
      <c r="BC3" s="484"/>
      <c r="BD3" s="830"/>
      <c r="BE3" s="830"/>
      <c r="BF3" s="227"/>
      <c r="BG3" s="105"/>
      <c r="BH3" s="484"/>
      <c r="BI3" s="128"/>
      <c r="BJ3" s="377"/>
      <c r="BK3" s="484"/>
      <c r="BL3" s="484"/>
      <c r="BM3" s="484"/>
      <c r="BN3" s="484"/>
      <c r="BO3" s="484"/>
      <c r="BP3" s="484"/>
    </row>
    <row r="4" spans="1:68" s="6" customFormat="1" ht="18" customHeight="1">
      <c r="A4" s="51" t="s">
        <v>23</v>
      </c>
      <c r="B4" s="52" t="s">
        <v>233</v>
      </c>
      <c r="C4" s="53" t="s">
        <v>32</v>
      </c>
      <c r="D4" s="53" t="s">
        <v>234</v>
      </c>
      <c r="E4" s="53" t="s">
        <v>98</v>
      </c>
      <c r="F4" s="53" t="s">
        <v>99</v>
      </c>
      <c r="G4" s="53" t="s">
        <v>100</v>
      </c>
      <c r="H4" s="462" t="s">
        <v>57</v>
      </c>
      <c r="I4" s="241" t="s">
        <v>55</v>
      </c>
      <c r="J4" s="53" t="s">
        <v>56</v>
      </c>
      <c r="K4" s="53" t="s">
        <v>234</v>
      </c>
      <c r="L4" s="8" t="s">
        <v>98</v>
      </c>
      <c r="M4" s="8" t="s">
        <v>99</v>
      </c>
      <c r="N4" s="8" t="s">
        <v>100</v>
      </c>
      <c r="O4" s="242" t="s">
        <v>57</v>
      </c>
      <c r="P4" s="7" t="s">
        <v>233</v>
      </c>
      <c r="Q4" s="53" t="s">
        <v>32</v>
      </c>
      <c r="R4" s="8" t="s">
        <v>234</v>
      </c>
      <c r="S4" s="8" t="s">
        <v>98</v>
      </c>
      <c r="T4" s="8" t="s">
        <v>99</v>
      </c>
      <c r="U4" s="8" t="s">
        <v>100</v>
      </c>
      <c r="V4" s="242" t="s">
        <v>57</v>
      </c>
      <c r="W4" s="13" t="s">
        <v>233</v>
      </c>
      <c r="X4" s="53" t="s">
        <v>32</v>
      </c>
      <c r="Y4" s="14" t="s">
        <v>234</v>
      </c>
      <c r="Z4" s="8" t="s">
        <v>98</v>
      </c>
      <c r="AA4" s="8" t="s">
        <v>99</v>
      </c>
      <c r="AB4" s="8" t="s">
        <v>100</v>
      </c>
      <c r="AC4" s="242" t="s">
        <v>57</v>
      </c>
      <c r="AD4" s="9" t="s">
        <v>233</v>
      </c>
      <c r="AE4" s="271" t="s">
        <v>32</v>
      </c>
      <c r="AF4" s="8" t="s">
        <v>234</v>
      </c>
      <c r="AG4" s="8" t="s">
        <v>98</v>
      </c>
      <c r="AH4" s="8" t="s">
        <v>99</v>
      </c>
      <c r="AI4" s="8" t="s">
        <v>100</v>
      </c>
      <c r="AJ4" s="242" t="s">
        <v>101</v>
      </c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</row>
    <row r="5" spans="1:68" s="243" customFormat="1" ht="18" customHeight="1">
      <c r="A5" s="809" t="s">
        <v>3</v>
      </c>
      <c r="B5" s="765" t="s">
        <v>45</v>
      </c>
      <c r="C5" s="752" t="s">
        <v>31</v>
      </c>
      <c r="D5" s="752">
        <v>120</v>
      </c>
      <c r="E5" s="182">
        <f>D5/20</f>
        <v>6</v>
      </c>
      <c r="F5" s="182"/>
      <c r="G5" s="182"/>
      <c r="H5" s="308"/>
      <c r="I5" s="831" t="s">
        <v>391</v>
      </c>
      <c r="J5" s="83" t="s">
        <v>392</v>
      </c>
      <c r="K5" s="702">
        <v>100</v>
      </c>
      <c r="L5" s="182">
        <f>K5/20</f>
        <v>5</v>
      </c>
      <c r="M5" s="182"/>
      <c r="N5" s="182"/>
      <c r="O5" s="267"/>
      <c r="P5" s="831" t="s">
        <v>393</v>
      </c>
      <c r="Q5" s="702" t="s">
        <v>394</v>
      </c>
      <c r="R5" s="702">
        <v>170</v>
      </c>
      <c r="S5" s="182">
        <f>R5*0.4/10</f>
        <v>6.8</v>
      </c>
      <c r="T5" s="283">
        <f>R5/150</f>
        <v>1.1333333333333333</v>
      </c>
      <c r="U5" s="182"/>
      <c r="V5" s="745"/>
      <c r="W5" s="765" t="s">
        <v>47</v>
      </c>
      <c r="X5" s="702" t="s">
        <v>9</v>
      </c>
      <c r="Y5" s="702">
        <v>90</v>
      </c>
      <c r="Z5" s="182">
        <f>Y5/20</f>
        <v>4.5</v>
      </c>
      <c r="AA5" s="182"/>
      <c r="AB5" s="182"/>
      <c r="AC5" s="307"/>
      <c r="AD5" s="765"/>
      <c r="AE5" s="182"/>
      <c r="AF5" s="478"/>
      <c r="AG5" s="253"/>
      <c r="AH5" s="253"/>
      <c r="AI5" s="253"/>
      <c r="AJ5" s="254"/>
      <c r="AK5" s="162"/>
      <c r="AL5" s="162"/>
      <c r="AM5" s="162"/>
    </row>
    <row r="6" spans="1:68" s="243" customFormat="1" ht="18" customHeight="1">
      <c r="A6" s="810"/>
      <c r="B6" s="766"/>
      <c r="C6" s="752"/>
      <c r="D6" s="752"/>
      <c r="E6" s="182"/>
      <c r="F6" s="182"/>
      <c r="G6" s="182"/>
      <c r="H6" s="308"/>
      <c r="I6" s="832"/>
      <c r="J6" s="138" t="s">
        <v>395</v>
      </c>
      <c r="K6" s="174">
        <v>20</v>
      </c>
      <c r="L6" s="182">
        <f>K6/20</f>
        <v>1</v>
      </c>
      <c r="M6" s="182"/>
      <c r="N6" s="182"/>
      <c r="O6" s="267"/>
      <c r="P6" s="832"/>
      <c r="Q6" s="746" t="s">
        <v>396</v>
      </c>
      <c r="R6" s="702"/>
      <c r="S6" s="272"/>
      <c r="T6" s="272"/>
      <c r="U6" s="272"/>
      <c r="V6" s="745"/>
      <c r="W6" s="766"/>
      <c r="X6" s="175" t="s">
        <v>397</v>
      </c>
      <c r="Y6" s="174">
        <v>15</v>
      </c>
      <c r="Z6" s="182">
        <f>Y6/20</f>
        <v>0.75</v>
      </c>
      <c r="AA6" s="182"/>
      <c r="AB6" s="182"/>
      <c r="AC6" s="307"/>
      <c r="AD6" s="766"/>
      <c r="AE6" s="182"/>
      <c r="AF6" s="478"/>
      <c r="AG6" s="253"/>
      <c r="AH6" s="253"/>
      <c r="AI6" s="253"/>
      <c r="AJ6" s="254"/>
      <c r="AK6" s="165"/>
      <c r="AL6" s="484"/>
      <c r="AM6" s="162"/>
    </row>
    <row r="7" spans="1:68" s="243" customFormat="1" ht="18" customHeight="1">
      <c r="A7" s="809" t="s">
        <v>24</v>
      </c>
      <c r="B7" s="770" t="s">
        <v>441</v>
      </c>
      <c r="C7" s="752" t="s">
        <v>367</v>
      </c>
      <c r="D7" s="752">
        <v>80</v>
      </c>
      <c r="E7" s="265"/>
      <c r="F7" s="266">
        <f>D7/35</f>
        <v>2.2857142857142856</v>
      </c>
      <c r="G7" s="265"/>
      <c r="H7" s="308"/>
      <c r="I7" s="767" t="s">
        <v>124</v>
      </c>
      <c r="J7" s="179" t="s">
        <v>127</v>
      </c>
      <c r="K7" s="179">
        <v>110</v>
      </c>
      <c r="L7" s="265"/>
      <c r="M7" s="327">
        <f>K7*0.65/35</f>
        <v>2.0428571428571427</v>
      </c>
      <c r="N7" s="265"/>
      <c r="O7" s="308"/>
      <c r="P7" s="767" t="s">
        <v>437</v>
      </c>
      <c r="Q7" s="702" t="s">
        <v>184</v>
      </c>
      <c r="R7" s="702">
        <v>10</v>
      </c>
      <c r="S7" s="272"/>
      <c r="T7" s="283"/>
      <c r="U7" s="272">
        <f>R7/100</f>
        <v>0.1</v>
      </c>
      <c r="V7" s="745"/>
      <c r="W7" s="767" t="s">
        <v>439</v>
      </c>
      <c r="X7" s="175" t="s">
        <v>175</v>
      </c>
      <c r="Y7" s="175">
        <v>75</v>
      </c>
      <c r="Z7" s="265"/>
      <c r="AA7" s="327">
        <f>Y7/35</f>
        <v>2.1428571428571428</v>
      </c>
      <c r="AB7" s="265"/>
      <c r="AC7" s="308"/>
      <c r="AD7" s="812"/>
      <c r="AE7" s="182"/>
      <c r="AF7" s="163"/>
      <c r="AG7" s="255"/>
      <c r="AH7" s="255"/>
      <c r="AI7" s="255"/>
      <c r="AJ7" s="254"/>
      <c r="AK7" s="165"/>
      <c r="AL7" s="484"/>
      <c r="AM7" s="162"/>
    </row>
    <row r="8" spans="1:68" s="243" customFormat="1" ht="18" customHeight="1">
      <c r="A8" s="809"/>
      <c r="B8" s="770"/>
      <c r="C8" s="178"/>
      <c r="D8" s="752"/>
      <c r="E8" s="265"/>
      <c r="F8" s="327"/>
      <c r="G8" s="265"/>
      <c r="H8" s="308"/>
      <c r="I8" s="768"/>
      <c r="J8" s="175" t="s">
        <v>398</v>
      </c>
      <c r="K8" s="702" t="s">
        <v>111</v>
      </c>
      <c r="L8" s="265"/>
      <c r="M8" s="265"/>
      <c r="N8" s="265"/>
      <c r="O8" s="308"/>
      <c r="P8" s="768"/>
      <c r="Q8" s="702" t="s">
        <v>399</v>
      </c>
      <c r="R8" s="702">
        <v>20</v>
      </c>
      <c r="S8" s="272"/>
      <c r="T8" s="283">
        <f>R8/35</f>
        <v>0.5714285714285714</v>
      </c>
      <c r="U8" s="272"/>
      <c r="V8" s="745"/>
      <c r="W8" s="768"/>
      <c r="X8" s="175" t="s">
        <v>150</v>
      </c>
      <c r="Y8" s="702" t="s">
        <v>41</v>
      </c>
      <c r="Z8" s="265"/>
      <c r="AA8" s="265"/>
      <c r="AB8" s="265"/>
      <c r="AC8" s="308"/>
      <c r="AD8" s="813"/>
      <c r="AE8" s="272"/>
      <c r="AF8" s="690"/>
      <c r="AG8" s="253"/>
      <c r="AH8" s="256"/>
      <c r="AI8" s="255"/>
      <c r="AJ8" s="254"/>
      <c r="AK8" s="165"/>
      <c r="AL8" s="484"/>
      <c r="AM8" s="162"/>
    </row>
    <row r="9" spans="1:68" s="243" customFormat="1" ht="18" customHeight="1">
      <c r="A9" s="809"/>
      <c r="B9" s="770"/>
      <c r="C9" s="752"/>
      <c r="D9" s="752"/>
      <c r="E9" s="265"/>
      <c r="F9" s="265"/>
      <c r="G9" s="265"/>
      <c r="H9" s="308"/>
      <c r="I9" s="768"/>
      <c r="J9" s="702" t="s">
        <v>155</v>
      </c>
      <c r="K9" s="702" t="s">
        <v>400</v>
      </c>
      <c r="L9" s="265"/>
      <c r="M9" s="327"/>
      <c r="N9" s="265"/>
      <c r="O9" s="308"/>
      <c r="P9" s="768"/>
      <c r="Q9" s="702" t="s">
        <v>401</v>
      </c>
      <c r="R9" s="702">
        <v>12</v>
      </c>
      <c r="S9" s="272"/>
      <c r="T9" s="272"/>
      <c r="U9" s="272">
        <f>R9/100</f>
        <v>0.12</v>
      </c>
      <c r="V9" s="745"/>
      <c r="W9" s="768"/>
      <c r="X9" s="147" t="s">
        <v>140</v>
      </c>
      <c r="Y9" s="175">
        <v>30</v>
      </c>
      <c r="Z9" s="350">
        <f>Y9/90</f>
        <v>0.33333333333333331</v>
      </c>
      <c r="AA9" s="265"/>
      <c r="AB9" s="265"/>
      <c r="AC9" s="308"/>
      <c r="AD9" s="813"/>
      <c r="AE9" s="272"/>
      <c r="AF9" s="690"/>
      <c r="AG9" s="257"/>
      <c r="AH9" s="255"/>
      <c r="AI9" s="255"/>
      <c r="AJ9" s="254"/>
      <c r="AK9" s="165"/>
      <c r="AL9" s="484"/>
      <c r="AM9" s="162"/>
      <c r="AN9" s="195"/>
      <c r="AO9" s="195"/>
      <c r="AP9" s="195"/>
    </row>
    <row r="10" spans="1:68" s="243" customFormat="1" ht="18" customHeight="1">
      <c r="A10" s="809"/>
      <c r="B10" s="770"/>
      <c r="C10" s="180"/>
      <c r="D10" s="752"/>
      <c r="E10" s="265"/>
      <c r="F10" s="265"/>
      <c r="G10" s="265"/>
      <c r="H10" s="308"/>
      <c r="I10" s="768"/>
      <c r="J10" s="5"/>
      <c r="K10" s="5"/>
      <c r="L10" s="5"/>
      <c r="M10" s="5"/>
      <c r="N10" s="5"/>
      <c r="O10" s="308"/>
      <c r="P10" s="768"/>
      <c r="Q10" s="499" t="s">
        <v>26</v>
      </c>
      <c r="R10" s="178">
        <v>10</v>
      </c>
      <c r="S10" s="272"/>
      <c r="T10" s="283"/>
      <c r="U10" s="272">
        <f>R10/100</f>
        <v>0.1</v>
      </c>
      <c r="V10" s="745"/>
      <c r="W10" s="768"/>
      <c r="X10" s="147" t="s">
        <v>440</v>
      </c>
      <c r="Y10" s="175">
        <v>25</v>
      </c>
      <c r="Z10" s="350"/>
      <c r="AA10" s="265"/>
      <c r="AB10" s="265">
        <f>Y10/100</f>
        <v>0.25</v>
      </c>
      <c r="AC10" s="308"/>
      <c r="AD10" s="813"/>
      <c r="AE10" s="272"/>
      <c r="AF10" s="175"/>
      <c r="AG10" s="257"/>
      <c r="AH10" s="255"/>
      <c r="AI10" s="256"/>
      <c r="AJ10" s="254"/>
      <c r="AK10" s="166"/>
      <c r="AL10" s="484"/>
      <c r="AM10" s="162"/>
      <c r="AN10" s="195"/>
      <c r="AO10" s="195"/>
      <c r="AP10" s="195"/>
    </row>
    <row r="11" spans="1:68" s="243" customFormat="1" ht="18" customHeight="1">
      <c r="A11" s="809"/>
      <c r="B11" s="770"/>
      <c r="C11" s="971"/>
      <c r="D11" s="752"/>
      <c r="E11" s="265"/>
      <c r="F11" s="265"/>
      <c r="G11" s="265"/>
      <c r="H11" s="308"/>
      <c r="I11" s="769"/>
      <c r="J11" s="175"/>
      <c r="K11" s="175"/>
      <c r="L11" s="265"/>
      <c r="M11" s="265"/>
      <c r="N11" s="265"/>
      <c r="O11" s="308"/>
      <c r="P11" s="768"/>
      <c r="Q11" s="702" t="s">
        <v>402</v>
      </c>
      <c r="R11" s="702">
        <v>10</v>
      </c>
      <c r="S11" s="272"/>
      <c r="T11" s="272"/>
      <c r="U11" s="272">
        <f>R11/100</f>
        <v>0.1</v>
      </c>
      <c r="V11" s="745"/>
      <c r="W11" s="769"/>
      <c r="X11" s="175"/>
      <c r="Y11" s="175"/>
      <c r="Z11" s="265"/>
      <c r="AA11" s="265"/>
      <c r="AB11" s="265"/>
      <c r="AC11" s="308"/>
      <c r="AD11" s="814"/>
      <c r="AE11" s="273"/>
      <c r="AF11" s="690"/>
      <c r="AG11" s="255"/>
      <c r="AH11" s="255"/>
      <c r="AI11" s="256"/>
      <c r="AJ11" s="254"/>
      <c r="AK11" s="484"/>
      <c r="AL11" s="16"/>
      <c r="AM11" s="162"/>
      <c r="AN11" s="195"/>
      <c r="AO11" s="195"/>
      <c r="AP11" s="195"/>
    </row>
    <row r="12" spans="1:68" s="243" customFormat="1" ht="18" customHeight="1">
      <c r="A12" s="811" t="s">
        <v>25</v>
      </c>
      <c r="B12" s="770" t="s">
        <v>403</v>
      </c>
      <c r="C12" s="752" t="s">
        <v>404</v>
      </c>
      <c r="D12" s="752">
        <v>55</v>
      </c>
      <c r="E12" s="265"/>
      <c r="F12" s="266">
        <f>D12/55</f>
        <v>1</v>
      </c>
      <c r="G12" s="265"/>
      <c r="H12" s="308"/>
      <c r="I12" s="770" t="s">
        <v>405</v>
      </c>
      <c r="J12" s="163" t="s">
        <v>406</v>
      </c>
      <c r="K12" s="429">
        <v>45</v>
      </c>
      <c r="L12" s="272"/>
      <c r="M12" s="327"/>
      <c r="N12" s="259">
        <f>K12/100</f>
        <v>0.45</v>
      </c>
      <c r="O12" s="267"/>
      <c r="P12" s="768"/>
      <c r="Q12" s="499" t="s">
        <v>407</v>
      </c>
      <c r="R12" s="178">
        <v>15</v>
      </c>
      <c r="S12" s="272"/>
      <c r="T12" s="283">
        <f>R12/55</f>
        <v>0.27272727272727271</v>
      </c>
      <c r="U12" s="272"/>
      <c r="V12" s="745"/>
      <c r="W12" s="767" t="s">
        <v>446</v>
      </c>
      <c r="X12" s="178" t="s">
        <v>447</v>
      </c>
      <c r="Y12" s="178">
        <v>50</v>
      </c>
      <c r="Z12" s="139"/>
      <c r="AA12" s="139"/>
      <c r="AB12" s="152">
        <f>Y12/100</f>
        <v>0.5</v>
      </c>
      <c r="AC12" s="308"/>
      <c r="AD12" s="767"/>
      <c r="AE12" s="265"/>
      <c r="AF12" s="695"/>
      <c r="AG12" s="258"/>
      <c r="AH12" s="258"/>
      <c r="AI12" s="259"/>
      <c r="AJ12" s="254"/>
      <c r="AK12" s="484"/>
      <c r="AL12" s="16"/>
      <c r="AM12" s="162"/>
      <c r="AN12" s="195"/>
      <c r="AO12" s="195"/>
      <c r="AP12" s="195"/>
    </row>
    <row r="13" spans="1:68" s="243" customFormat="1" ht="18" customHeight="1">
      <c r="A13" s="809"/>
      <c r="B13" s="770"/>
      <c r="C13" s="752" t="s">
        <v>408</v>
      </c>
      <c r="D13" s="752">
        <v>40</v>
      </c>
      <c r="E13" s="327"/>
      <c r="F13" s="327"/>
      <c r="G13" s="265">
        <f>D13/100</f>
        <v>0.4</v>
      </c>
      <c r="H13" s="308"/>
      <c r="I13" s="770"/>
      <c r="J13" s="152" t="s">
        <v>387</v>
      </c>
      <c r="K13" s="747">
        <v>20</v>
      </c>
      <c r="L13" s="265"/>
      <c r="M13" s="327">
        <f>K13/55</f>
        <v>0.36363636363636365</v>
      </c>
      <c r="N13" s="272"/>
      <c r="O13" s="267"/>
      <c r="P13" s="768"/>
      <c r="Q13" s="499" t="s">
        <v>109</v>
      </c>
      <c r="R13" s="178">
        <v>20</v>
      </c>
      <c r="S13" s="272"/>
      <c r="T13" s="272">
        <f>R13/140</f>
        <v>0.14285714285714285</v>
      </c>
      <c r="U13" s="265"/>
      <c r="V13" s="745"/>
      <c r="W13" s="768"/>
      <c r="X13" s="175" t="s">
        <v>448</v>
      </c>
      <c r="Y13" s="178">
        <v>25</v>
      </c>
      <c r="Z13" s="139"/>
      <c r="AA13" s="152">
        <f>Y13*0.8/35</f>
        <v>0.5714285714285714</v>
      </c>
      <c r="AB13" s="152"/>
      <c r="AC13" s="308"/>
      <c r="AD13" s="768"/>
      <c r="AE13" s="274"/>
      <c r="AF13" s="175"/>
      <c r="AG13" s="258"/>
      <c r="AH13" s="259"/>
      <c r="AI13" s="259"/>
      <c r="AJ13" s="254"/>
      <c r="AK13" s="484"/>
      <c r="AL13" s="127"/>
      <c r="AM13" s="195"/>
      <c r="AN13" s="195"/>
      <c r="AO13" s="195"/>
      <c r="AP13" s="195"/>
    </row>
    <row r="14" spans="1:68" s="243" customFormat="1" ht="18" customHeight="1">
      <c r="A14" s="809"/>
      <c r="B14" s="770"/>
      <c r="C14" s="752" t="s">
        <v>409</v>
      </c>
      <c r="D14" s="752" t="s">
        <v>111</v>
      </c>
      <c r="E14" s="265"/>
      <c r="F14" s="265"/>
      <c r="G14" s="265"/>
      <c r="H14" s="308"/>
      <c r="I14" s="770"/>
      <c r="J14" s="152" t="s">
        <v>410</v>
      </c>
      <c r="K14" s="747">
        <v>25</v>
      </c>
      <c r="L14" s="272">
        <v>0.3</v>
      </c>
      <c r="M14" s="272"/>
      <c r="N14" s="272"/>
      <c r="O14" s="267"/>
      <c r="P14" s="769"/>
      <c r="Q14" s="702" t="s">
        <v>438</v>
      </c>
      <c r="R14" s="702">
        <v>1</v>
      </c>
      <c r="S14" s="272"/>
      <c r="T14" s="265"/>
      <c r="U14" s="272"/>
      <c r="V14" s="745"/>
      <c r="W14" s="768"/>
      <c r="X14" s="499" t="s">
        <v>150</v>
      </c>
      <c r="Y14" s="178">
        <v>1</v>
      </c>
      <c r="Z14" s="139"/>
      <c r="AA14" s="139"/>
      <c r="AB14" s="152"/>
      <c r="AC14" s="308"/>
      <c r="AD14" s="768"/>
      <c r="AE14" s="274"/>
      <c r="AF14" s="175"/>
      <c r="AG14" s="259"/>
      <c r="AH14" s="259"/>
      <c r="AI14" s="259"/>
      <c r="AJ14" s="254"/>
      <c r="AK14" s="484"/>
      <c r="AL14" s="484"/>
      <c r="AM14" s="195"/>
      <c r="AN14" s="195"/>
      <c r="AO14" s="195"/>
      <c r="AP14" s="195"/>
    </row>
    <row r="15" spans="1:68" s="243" customFormat="1" ht="18" customHeight="1">
      <c r="A15" s="809"/>
      <c r="B15" s="770"/>
      <c r="C15" s="752"/>
      <c r="D15" s="752"/>
      <c r="E15" s="265"/>
      <c r="F15" s="265"/>
      <c r="G15" s="265"/>
      <c r="H15" s="308"/>
      <c r="I15" s="770"/>
      <c r="J15" s="499" t="s">
        <v>26</v>
      </c>
      <c r="K15" s="178">
        <v>10</v>
      </c>
      <c r="L15" s="272"/>
      <c r="M15" s="283"/>
      <c r="N15" s="272">
        <f>K15/100</f>
        <v>0.1</v>
      </c>
      <c r="O15" s="267"/>
      <c r="P15" s="803" t="s">
        <v>370</v>
      </c>
      <c r="Q15" s="702" t="s">
        <v>371</v>
      </c>
      <c r="R15" s="152">
        <v>80</v>
      </c>
      <c r="S15" s="702"/>
      <c r="T15" s="702">
        <f>R15*0.7*0.8/35</f>
        <v>1.28</v>
      </c>
      <c r="U15" s="255"/>
      <c r="V15" s="745"/>
      <c r="W15" s="768"/>
      <c r="X15" s="417"/>
      <c r="Y15" s="178"/>
      <c r="Z15" s="378"/>
      <c r="AA15" s="378"/>
      <c r="AB15" s="152"/>
      <c r="AC15" s="308"/>
      <c r="AD15" s="768"/>
      <c r="AE15" s="265"/>
      <c r="AF15" s="695"/>
      <c r="AG15" s="260"/>
      <c r="AH15" s="259"/>
      <c r="AI15" s="259"/>
      <c r="AJ15" s="254"/>
      <c r="AK15" s="194"/>
      <c r="AL15" s="50"/>
      <c r="AM15" s="195"/>
      <c r="AN15" s="195"/>
      <c r="AO15" s="195"/>
      <c r="AP15" s="195"/>
    </row>
    <row r="16" spans="1:68" s="243" customFormat="1" ht="18" customHeight="1">
      <c r="A16" s="809"/>
      <c r="B16" s="770"/>
      <c r="C16" s="752"/>
      <c r="D16" s="752"/>
      <c r="E16" s="265"/>
      <c r="F16" s="265"/>
      <c r="G16" s="265"/>
      <c r="H16" s="308"/>
      <c r="I16" s="770"/>
      <c r="J16" s="83" t="s">
        <v>411</v>
      </c>
      <c r="K16" s="83">
        <v>15</v>
      </c>
      <c r="L16" s="258"/>
      <c r="M16" s="258"/>
      <c r="N16" s="259">
        <f>K16/100</f>
        <v>0.15</v>
      </c>
      <c r="O16" s="267"/>
      <c r="P16" s="804"/>
      <c r="Q16" s="702" t="s">
        <v>436</v>
      </c>
      <c r="R16" s="175">
        <v>25</v>
      </c>
      <c r="S16" s="702"/>
      <c r="T16" s="152"/>
      <c r="U16" s="255">
        <f t="shared" ref="U16" si="0">R16/100</f>
        <v>0.25</v>
      </c>
      <c r="V16" s="745"/>
      <c r="W16" s="769"/>
      <c r="X16" s="178"/>
      <c r="Y16" s="178"/>
      <c r="Z16" s="378"/>
      <c r="AA16" s="378"/>
      <c r="AB16" s="378"/>
      <c r="AC16" s="308"/>
      <c r="AD16" s="769"/>
      <c r="AE16" s="275"/>
      <c r="AF16" s="351"/>
      <c r="AG16" s="260"/>
      <c r="AH16" s="260"/>
      <c r="AI16" s="260"/>
      <c r="AJ16" s="254"/>
      <c r="AK16" s="162"/>
      <c r="AL16" s="195"/>
      <c r="AM16" s="195"/>
      <c r="AN16" s="195"/>
      <c r="AO16" s="195"/>
      <c r="AP16" s="195"/>
      <c r="AR16" s="343"/>
      <c r="AS16" s="343"/>
      <c r="AT16" s="343"/>
    </row>
    <row r="17" spans="1:58" ht="18" customHeight="1">
      <c r="A17" s="965" t="s">
        <v>50</v>
      </c>
      <c r="B17" s="770" t="s">
        <v>412</v>
      </c>
      <c r="C17" s="175" t="s">
        <v>142</v>
      </c>
      <c r="D17" s="752">
        <v>75</v>
      </c>
      <c r="E17" s="182"/>
      <c r="F17" s="182"/>
      <c r="G17" s="265">
        <f t="shared" ref="G17" si="1">D17/100</f>
        <v>0.75</v>
      </c>
      <c r="H17" s="308"/>
      <c r="I17" s="803" t="s">
        <v>306</v>
      </c>
      <c r="J17" s="175" t="s">
        <v>44</v>
      </c>
      <c r="K17" s="702">
        <v>75</v>
      </c>
      <c r="L17" s="182"/>
      <c r="M17" s="182"/>
      <c r="N17" s="272">
        <f t="shared" ref="N17" si="2">K17/100</f>
        <v>0.75</v>
      </c>
      <c r="O17" s="267"/>
      <c r="P17" s="804"/>
      <c r="Q17" s="152"/>
      <c r="R17" s="747"/>
      <c r="S17" s="272"/>
      <c r="T17" s="272"/>
      <c r="U17" s="272"/>
      <c r="V17" s="745"/>
      <c r="W17" s="803" t="s">
        <v>413</v>
      </c>
      <c r="X17" s="175" t="s">
        <v>414</v>
      </c>
      <c r="Y17" s="702">
        <v>75</v>
      </c>
      <c r="Z17" s="182"/>
      <c r="AA17" s="182"/>
      <c r="AB17" s="272">
        <f t="shared" ref="AB17" si="3">Y17/100</f>
        <v>0.75</v>
      </c>
      <c r="AC17" s="307"/>
      <c r="AD17" s="803"/>
      <c r="AE17" s="265"/>
      <c r="AF17" s="695"/>
      <c r="AG17" s="261"/>
      <c r="AH17" s="261"/>
      <c r="AI17" s="255"/>
      <c r="AJ17" s="254"/>
      <c r="AK17" s="105"/>
      <c r="AL17" s="484"/>
      <c r="AM17" s="474"/>
      <c r="AN17" s="474"/>
      <c r="AO17" s="252"/>
      <c r="AP17" s="35"/>
      <c r="AQ17" s="15"/>
      <c r="AR17" s="105"/>
      <c r="AS17" s="484"/>
      <c r="AT17" s="483"/>
      <c r="AU17" s="15"/>
      <c r="AV17" s="252"/>
      <c r="AW17" s="252"/>
      <c r="AX17" s="35"/>
      <c r="AY17" s="15"/>
      <c r="AZ17" s="15"/>
      <c r="BA17" s="474"/>
      <c r="BB17" s="35"/>
      <c r="BC17" s="15"/>
      <c r="BD17" s="252"/>
      <c r="BE17" s="474"/>
      <c r="BF17" s="474"/>
    </row>
    <row r="18" spans="1:58" ht="18" customHeight="1">
      <c r="A18" s="966"/>
      <c r="B18" s="770"/>
      <c r="C18" s="806" t="s">
        <v>39</v>
      </c>
      <c r="D18" s="175"/>
      <c r="E18" s="265"/>
      <c r="F18" s="265"/>
      <c r="G18" s="265"/>
      <c r="H18" s="308"/>
      <c r="I18" s="804"/>
      <c r="J18" s="806" t="s">
        <v>39</v>
      </c>
      <c r="K18" s="175"/>
      <c r="L18" s="265"/>
      <c r="M18" s="265"/>
      <c r="N18" s="265"/>
      <c r="O18" s="267"/>
      <c r="P18" s="804"/>
      <c r="Q18" s="152"/>
      <c r="R18" s="747"/>
      <c r="S18" s="265"/>
      <c r="T18" s="327"/>
      <c r="U18" s="265"/>
      <c r="V18" s="745"/>
      <c r="W18" s="804"/>
      <c r="X18" s="806" t="s">
        <v>39</v>
      </c>
      <c r="Y18" s="702"/>
      <c r="Z18" s="265"/>
      <c r="AA18" s="265"/>
      <c r="AB18" s="265"/>
      <c r="AC18" s="307"/>
      <c r="AD18" s="804"/>
      <c r="AE18" s="806"/>
      <c r="AF18" s="695"/>
      <c r="AG18" s="261"/>
      <c r="AH18" s="261"/>
      <c r="AI18" s="261"/>
      <c r="AJ18" s="254"/>
      <c r="AK18" s="105"/>
      <c r="AL18" s="484"/>
      <c r="AM18" s="474"/>
      <c r="AN18" s="474"/>
      <c r="AO18" s="252"/>
      <c r="AP18" s="35"/>
      <c r="AQ18" s="34"/>
      <c r="AR18" s="105"/>
      <c r="AS18" s="484"/>
      <c r="AT18" s="483"/>
      <c r="AU18" s="34"/>
      <c r="AV18" s="15"/>
      <c r="AW18" s="252"/>
      <c r="AX18" s="35"/>
      <c r="AY18" s="34"/>
      <c r="AZ18" s="15"/>
      <c r="BA18" s="474"/>
      <c r="BB18" s="35"/>
      <c r="BC18" s="34"/>
      <c r="BD18" s="15"/>
      <c r="BE18" s="474"/>
      <c r="BF18" s="474"/>
    </row>
    <row r="19" spans="1:58" ht="18" customHeight="1">
      <c r="A19" s="966"/>
      <c r="B19" s="770"/>
      <c r="C19" s="807"/>
      <c r="D19" s="175"/>
      <c r="E19" s="265"/>
      <c r="F19" s="265"/>
      <c r="G19" s="265"/>
      <c r="H19" s="308"/>
      <c r="I19" s="804"/>
      <c r="J19" s="807"/>
      <c r="K19" s="175"/>
      <c r="L19" s="265"/>
      <c r="M19" s="265"/>
      <c r="N19" s="265"/>
      <c r="O19" s="267"/>
      <c r="P19" s="804"/>
      <c r="Q19" s="226"/>
      <c r="R19" s="747"/>
      <c r="S19" s="265"/>
      <c r="T19" s="265"/>
      <c r="U19" s="265"/>
      <c r="V19" s="745"/>
      <c r="W19" s="804"/>
      <c r="X19" s="921"/>
      <c r="Y19" s="175"/>
      <c r="Z19" s="265"/>
      <c r="AA19" s="265"/>
      <c r="AB19" s="265"/>
      <c r="AC19" s="307"/>
      <c r="AD19" s="804"/>
      <c r="AE19" s="807"/>
      <c r="AF19" s="175"/>
      <c r="AG19" s="261"/>
      <c r="AH19" s="261"/>
      <c r="AI19" s="261"/>
      <c r="AJ19" s="254"/>
      <c r="AK19" s="484"/>
      <c r="AL19" s="484"/>
      <c r="AM19" s="474"/>
      <c r="AN19" s="474"/>
      <c r="AO19" s="252"/>
      <c r="AP19" s="35"/>
      <c r="AQ19" s="34"/>
      <c r="AR19" s="105"/>
      <c r="AS19" s="484"/>
      <c r="AT19" s="483"/>
      <c r="AU19" s="34"/>
      <c r="AV19" s="15"/>
      <c r="AW19" s="252"/>
      <c r="AX19" s="35"/>
      <c r="AY19" s="34"/>
      <c r="AZ19" s="15"/>
      <c r="BA19" s="474"/>
      <c r="BB19" s="35"/>
      <c r="BC19" s="34"/>
      <c r="BD19" s="15"/>
      <c r="BE19" s="474"/>
      <c r="BF19" s="474"/>
    </row>
    <row r="20" spans="1:58" ht="18" customHeight="1">
      <c r="A20" s="966"/>
      <c r="B20" s="770"/>
      <c r="C20" s="807"/>
      <c r="D20" s="175"/>
      <c r="E20" s="265"/>
      <c r="F20" s="265"/>
      <c r="G20" s="265"/>
      <c r="H20" s="308"/>
      <c r="I20" s="804"/>
      <c r="J20" s="807"/>
      <c r="K20" s="702"/>
      <c r="L20" s="265"/>
      <c r="M20" s="265"/>
      <c r="N20" s="265"/>
      <c r="O20" s="267"/>
      <c r="P20" s="804"/>
      <c r="Q20" s="176"/>
      <c r="R20" s="176"/>
      <c r="S20" s="265"/>
      <c r="T20" s="265"/>
      <c r="U20" s="265"/>
      <c r="V20" s="745"/>
      <c r="W20" s="804"/>
      <c r="X20" s="921"/>
      <c r="Y20" s="702"/>
      <c r="Z20" s="265"/>
      <c r="AA20" s="265"/>
      <c r="AB20" s="265"/>
      <c r="AC20" s="307"/>
      <c r="AD20" s="804"/>
      <c r="AE20" s="807"/>
      <c r="AF20" s="695"/>
      <c r="AG20" s="261"/>
      <c r="AH20" s="261"/>
      <c r="AI20" s="261"/>
      <c r="AJ20" s="254"/>
      <c r="AK20" s="484"/>
      <c r="AL20" s="474"/>
      <c r="AM20" s="474"/>
      <c r="AN20" s="474"/>
      <c r="AO20" s="252"/>
      <c r="AP20" s="35"/>
      <c r="AQ20" s="34"/>
      <c r="AR20" s="105"/>
      <c r="AS20" s="484"/>
      <c r="AT20" s="483"/>
      <c r="AU20" s="34"/>
      <c r="AV20" s="252"/>
      <c r="AW20" s="252"/>
      <c r="AX20" s="35"/>
      <c r="AY20" s="34"/>
      <c r="AZ20" s="15"/>
      <c r="BA20" s="474"/>
      <c r="BB20" s="35"/>
      <c r="BC20" s="34"/>
      <c r="BD20" s="252"/>
      <c r="BE20" s="474"/>
      <c r="BF20" s="474"/>
    </row>
    <row r="21" spans="1:58" ht="18" customHeight="1">
      <c r="A21" s="967"/>
      <c r="B21" s="770"/>
      <c r="C21" s="808"/>
      <c r="D21" s="175"/>
      <c r="E21" s="265"/>
      <c r="F21" s="265"/>
      <c r="G21" s="265"/>
      <c r="H21" s="308"/>
      <c r="I21" s="805"/>
      <c r="J21" s="808"/>
      <c r="K21" s="702"/>
      <c r="L21" s="265"/>
      <c r="M21" s="265"/>
      <c r="N21" s="265"/>
      <c r="O21" s="267"/>
      <c r="P21" s="805"/>
      <c r="Q21" s="176"/>
      <c r="R21" s="176"/>
      <c r="S21" s="265"/>
      <c r="T21" s="265"/>
      <c r="U21" s="265"/>
      <c r="V21" s="745"/>
      <c r="W21" s="805"/>
      <c r="X21" s="922"/>
      <c r="Y21" s="702"/>
      <c r="Z21" s="265"/>
      <c r="AA21" s="265"/>
      <c r="AB21" s="265"/>
      <c r="AC21" s="307"/>
      <c r="AD21" s="805"/>
      <c r="AE21" s="808"/>
      <c r="AF21" s="695"/>
      <c r="AG21" s="261"/>
      <c r="AH21" s="261"/>
      <c r="AI21" s="261"/>
      <c r="AJ21" s="254"/>
      <c r="AK21" s="105"/>
      <c r="AL21" s="474"/>
      <c r="AM21" s="474"/>
      <c r="AN21" s="474"/>
      <c r="AO21" s="252"/>
      <c r="AP21" s="35"/>
      <c r="AQ21" s="34"/>
      <c r="AR21" s="105"/>
      <c r="AS21" s="484"/>
      <c r="AT21" s="483"/>
      <c r="AU21" s="34"/>
      <c r="AV21" s="252"/>
      <c r="AW21" s="252"/>
      <c r="AX21" s="35"/>
      <c r="AY21" s="34"/>
      <c r="AZ21" s="15"/>
      <c r="BA21" s="474"/>
      <c r="BB21" s="35"/>
      <c r="BC21" s="34"/>
      <c r="BD21" s="252"/>
      <c r="BE21" s="474"/>
      <c r="BF21" s="474"/>
    </row>
    <row r="22" spans="1:58" ht="18" customHeight="1">
      <c r="A22" s="818" t="s">
        <v>27</v>
      </c>
      <c r="B22" s="770" t="s">
        <v>415</v>
      </c>
      <c r="C22" s="752" t="s">
        <v>416</v>
      </c>
      <c r="D22" s="752">
        <v>20</v>
      </c>
      <c r="E22" s="289"/>
      <c r="F22" s="289"/>
      <c r="G22" s="255">
        <f>D22/100</f>
        <v>0.2</v>
      </c>
      <c r="H22" s="308"/>
      <c r="I22" s="770" t="s">
        <v>417</v>
      </c>
      <c r="J22" s="175" t="s">
        <v>180</v>
      </c>
      <c r="K22" s="702">
        <v>20</v>
      </c>
      <c r="L22" s="699"/>
      <c r="M22" s="699"/>
      <c r="N22" s="699">
        <f>K22/100</f>
        <v>0.2</v>
      </c>
      <c r="O22" s="267"/>
      <c r="P22" s="767" t="s">
        <v>306</v>
      </c>
      <c r="Q22" s="702" t="s">
        <v>95</v>
      </c>
      <c r="R22" s="702">
        <v>75</v>
      </c>
      <c r="S22" s="265"/>
      <c r="T22" s="265"/>
      <c r="U22" s="265">
        <f>R22/100</f>
        <v>0.75</v>
      </c>
      <c r="V22" s="745"/>
      <c r="W22" s="833" t="s">
        <v>418</v>
      </c>
      <c r="X22" s="702" t="s">
        <v>419</v>
      </c>
      <c r="Y22" s="702" t="s">
        <v>420</v>
      </c>
      <c r="Z22" s="699"/>
      <c r="AA22" s="699"/>
      <c r="AB22" s="699"/>
      <c r="AC22" s="307"/>
      <c r="AD22" s="833"/>
      <c r="AE22" s="182"/>
      <c r="AF22" s="695"/>
      <c r="AG22" s="261"/>
      <c r="AH22" s="261"/>
      <c r="AI22" s="255"/>
      <c r="AJ22" s="254"/>
      <c r="AK22" s="105"/>
      <c r="AL22" s="474"/>
      <c r="AM22" s="474"/>
      <c r="AN22" s="474"/>
      <c r="AO22" s="252"/>
      <c r="AP22" s="164"/>
      <c r="AQ22" s="252"/>
      <c r="AR22" s="484"/>
      <c r="AS22" s="169"/>
      <c r="AT22" s="170"/>
      <c r="AU22" s="15"/>
      <c r="AV22" s="15"/>
      <c r="AW22" s="252"/>
      <c r="AX22" s="970"/>
      <c r="AY22" s="15"/>
      <c r="AZ22" s="15"/>
      <c r="BA22" s="474"/>
      <c r="BB22" s="969"/>
      <c r="BC22" s="16"/>
      <c r="BD22" s="16"/>
      <c r="BE22" s="474"/>
      <c r="BF22" s="474"/>
    </row>
    <row r="23" spans="1:58" ht="18" customHeight="1">
      <c r="A23" s="818"/>
      <c r="B23" s="770"/>
      <c r="C23" s="175" t="s">
        <v>421</v>
      </c>
      <c r="D23" s="752">
        <v>10</v>
      </c>
      <c r="E23" s="289"/>
      <c r="F23" s="289"/>
      <c r="G23" s="255">
        <f>D23/100</f>
        <v>0.1</v>
      </c>
      <c r="H23" s="308"/>
      <c r="I23" s="770"/>
      <c r="J23" s="175" t="s">
        <v>422</v>
      </c>
      <c r="K23" s="702">
        <v>15</v>
      </c>
      <c r="L23" s="699"/>
      <c r="M23" s="699">
        <f>K23/35</f>
        <v>0.42857142857142855</v>
      </c>
      <c r="N23" s="265"/>
      <c r="O23" s="267"/>
      <c r="P23" s="768"/>
      <c r="Q23" s="153"/>
      <c r="R23" s="175"/>
      <c r="S23" s="265"/>
      <c r="T23" s="265"/>
      <c r="U23" s="265"/>
      <c r="V23" s="133"/>
      <c r="W23" s="834"/>
      <c r="X23" s="175" t="s">
        <v>406</v>
      </c>
      <c r="Y23" s="702">
        <v>25</v>
      </c>
      <c r="Z23" s="699"/>
      <c r="AA23" s="699"/>
      <c r="AB23" s="272">
        <f t="shared" ref="AB23" si="4">Y23/100</f>
        <v>0.25</v>
      </c>
      <c r="AC23" s="307"/>
      <c r="AD23" s="834"/>
      <c r="AE23" s="265"/>
      <c r="AF23" s="695"/>
      <c r="AG23" s="261"/>
      <c r="AH23" s="261"/>
      <c r="AI23" s="261"/>
      <c r="AJ23" s="254"/>
      <c r="AK23" s="105"/>
      <c r="AL23" s="474"/>
      <c r="AM23" s="474"/>
      <c r="AN23" s="474"/>
      <c r="AO23" s="252"/>
      <c r="AP23" s="164"/>
      <c r="AQ23" s="15"/>
      <c r="AR23" s="484"/>
      <c r="AS23" s="169"/>
      <c r="AT23" s="170"/>
      <c r="AU23" s="15"/>
      <c r="AV23" s="15"/>
      <c r="AW23" s="252"/>
      <c r="AX23" s="970"/>
      <c r="AY23" s="15"/>
      <c r="AZ23" s="15"/>
      <c r="BA23" s="474"/>
      <c r="BB23" s="969"/>
      <c r="BC23" s="252"/>
      <c r="BD23" s="252"/>
      <c r="BE23" s="474"/>
      <c r="BF23" s="474"/>
    </row>
    <row r="24" spans="1:58" ht="18" customHeight="1">
      <c r="A24" s="818"/>
      <c r="B24" s="770"/>
      <c r="C24" s="175" t="s">
        <v>186</v>
      </c>
      <c r="D24" s="175" t="s">
        <v>423</v>
      </c>
      <c r="E24" s="289"/>
      <c r="F24" s="289"/>
      <c r="G24" s="289"/>
      <c r="H24" s="173"/>
      <c r="I24" s="770"/>
      <c r="J24" s="175" t="s">
        <v>424</v>
      </c>
      <c r="K24" s="702">
        <v>1</v>
      </c>
      <c r="L24" s="699"/>
      <c r="M24" s="699"/>
      <c r="N24" s="265"/>
      <c r="O24" s="267"/>
      <c r="P24" s="768"/>
      <c r="Q24" s="178"/>
      <c r="R24" s="178"/>
      <c r="S24" s="699"/>
      <c r="T24" s="699"/>
      <c r="U24" s="699"/>
      <c r="V24" s="133"/>
      <c r="W24" s="834"/>
      <c r="X24" s="175" t="s">
        <v>425</v>
      </c>
      <c r="Y24" s="175">
        <v>1</v>
      </c>
      <c r="Z24" s="699"/>
      <c r="AA24" s="699">
        <f>Y24/35</f>
        <v>2.8571428571428571E-2</v>
      </c>
      <c r="AB24" s="272"/>
      <c r="AC24" s="307"/>
      <c r="AD24" s="834"/>
      <c r="AE24" s="265"/>
      <c r="AF24" s="695"/>
      <c r="AG24" s="261"/>
      <c r="AH24" s="261"/>
      <c r="AI24" s="261"/>
      <c r="AJ24" s="254"/>
      <c r="AK24" s="474"/>
      <c r="AL24" s="474"/>
      <c r="AM24" s="474"/>
      <c r="AN24" s="474"/>
      <c r="AO24" s="252"/>
      <c r="AP24" s="164"/>
      <c r="AQ24" s="15"/>
      <c r="AR24" s="105"/>
      <c r="AS24" s="169"/>
      <c r="AT24" s="170"/>
      <c r="AU24" s="15"/>
      <c r="AV24" s="15"/>
      <c r="AW24" s="252"/>
      <c r="AX24" s="970"/>
      <c r="AY24" s="15"/>
      <c r="AZ24" s="15"/>
      <c r="BA24" s="474"/>
      <c r="BB24" s="969"/>
      <c r="BC24" s="15"/>
      <c r="BD24" s="252"/>
      <c r="BE24" s="474"/>
      <c r="BF24" s="474"/>
    </row>
    <row r="25" spans="1:58" ht="18" customHeight="1">
      <c r="A25" s="818"/>
      <c r="B25" s="770"/>
      <c r="C25" s="175"/>
      <c r="D25" s="175"/>
      <c r="E25" s="289"/>
      <c r="F25" s="289"/>
      <c r="G25" s="289"/>
      <c r="H25" s="173"/>
      <c r="I25" s="770"/>
      <c r="J25" s="175"/>
      <c r="K25" s="175"/>
      <c r="L25" s="281"/>
      <c r="M25" s="281"/>
      <c r="N25" s="265"/>
      <c r="O25" s="231"/>
      <c r="P25" s="768"/>
      <c r="Q25" s="176"/>
      <c r="R25" s="176"/>
      <c r="S25" s="699"/>
      <c r="T25" s="699"/>
      <c r="U25" s="272"/>
      <c r="V25" s="133"/>
      <c r="W25" s="834"/>
      <c r="X25" s="175" t="s">
        <v>426</v>
      </c>
      <c r="Y25" s="175" t="s">
        <v>427</v>
      </c>
      <c r="Z25" s="281"/>
      <c r="AA25" s="281"/>
      <c r="AB25" s="281"/>
      <c r="AC25" s="173"/>
      <c r="AD25" s="834"/>
      <c r="AE25" s="276"/>
      <c r="AF25" s="175"/>
      <c r="AG25" s="261"/>
      <c r="AH25" s="261"/>
      <c r="AI25" s="261"/>
      <c r="AJ25" s="4"/>
      <c r="AK25" s="105"/>
      <c r="AL25" s="484"/>
      <c r="AM25" s="474"/>
      <c r="AN25" s="474"/>
      <c r="AO25" s="252"/>
      <c r="AP25" s="164"/>
      <c r="AQ25" s="15"/>
      <c r="AR25" s="105"/>
      <c r="AS25" s="169"/>
      <c r="AT25" s="170"/>
      <c r="AU25" s="15"/>
      <c r="AV25" s="15"/>
      <c r="AW25" s="252"/>
      <c r="AX25" s="970"/>
      <c r="AY25" s="15"/>
      <c r="AZ25" s="15"/>
      <c r="BA25" s="474"/>
      <c r="BB25" s="969"/>
      <c r="BC25" s="15"/>
      <c r="BD25" s="16"/>
      <c r="BE25" s="474"/>
      <c r="BF25" s="474"/>
    </row>
    <row r="26" spans="1:58" ht="18" customHeight="1">
      <c r="A26" s="818"/>
      <c r="B26" s="770"/>
      <c r="C26" s="175"/>
      <c r="D26" s="175"/>
      <c r="E26" s="289"/>
      <c r="F26" s="289"/>
      <c r="G26" s="289"/>
      <c r="H26" s="173"/>
      <c r="I26" s="770"/>
      <c r="J26" s="181"/>
      <c r="K26" s="180"/>
      <c r="L26" s="265"/>
      <c r="M26" s="265"/>
      <c r="N26" s="265"/>
      <c r="O26" s="231"/>
      <c r="P26" s="768"/>
      <c r="Q26" s="712"/>
      <c r="R26" s="178"/>
      <c r="S26" s="699"/>
      <c r="T26" s="699"/>
      <c r="U26" s="272"/>
      <c r="V26" s="133"/>
      <c r="W26" s="835"/>
      <c r="X26" s="175" t="s">
        <v>428</v>
      </c>
      <c r="Y26" s="702">
        <v>35</v>
      </c>
      <c r="Z26" s="265"/>
      <c r="AA26" s="748">
        <f>Y26/140</f>
        <v>0.25</v>
      </c>
      <c r="AB26" s="265"/>
      <c r="AC26" s="173"/>
      <c r="AD26" s="835"/>
      <c r="AE26" s="276"/>
      <c r="AF26" s="180"/>
      <c r="AG26" s="261"/>
      <c r="AH26" s="261"/>
      <c r="AI26" s="261"/>
      <c r="AJ26" s="278"/>
      <c r="AK26" s="144"/>
      <c r="AL26" s="127"/>
      <c r="AM26" s="127"/>
      <c r="AN26" s="474"/>
      <c r="AO26" s="252"/>
      <c r="AP26" s="164"/>
      <c r="AQ26" s="15"/>
      <c r="AR26" s="105"/>
      <c r="AS26" s="169"/>
      <c r="AT26" s="170"/>
      <c r="AU26" s="15"/>
      <c r="AV26" s="15"/>
      <c r="AW26" s="252"/>
      <c r="AX26" s="970"/>
      <c r="AY26" s="15"/>
      <c r="AZ26" s="15"/>
      <c r="BA26" s="474"/>
      <c r="BB26" s="969"/>
      <c r="BC26" s="15"/>
      <c r="BD26" s="252"/>
      <c r="BE26" s="474"/>
      <c r="BF26" s="474"/>
    </row>
    <row r="27" spans="1:58" s="172" customFormat="1">
      <c r="A27" s="568" t="s">
        <v>81</v>
      </c>
      <c r="B27" s="751" t="s">
        <v>42</v>
      </c>
      <c r="C27" s="104"/>
      <c r="D27" s="74"/>
      <c r="E27" s="74"/>
      <c r="F27" s="74"/>
      <c r="G27" s="74"/>
      <c r="H27" s="173"/>
      <c r="I27" s="701" t="s">
        <v>429</v>
      </c>
      <c r="J27" s="698" t="str">
        <f>[3]月菜單!H13</f>
        <v>水果</v>
      </c>
      <c r="K27" s="56" t="s">
        <v>84</v>
      </c>
      <c r="L27" s="74"/>
      <c r="M27" s="74"/>
      <c r="N27" s="74"/>
      <c r="O27" s="4"/>
      <c r="P27" s="698" t="s">
        <v>42</v>
      </c>
      <c r="Q27" s="712">
        <f>[3]月菜單!H14</f>
        <v>0</v>
      </c>
      <c r="R27" s="702" t="s">
        <v>430</v>
      </c>
      <c r="S27" s="281"/>
      <c r="T27" s="281"/>
      <c r="U27" s="281"/>
      <c r="V27" s="133"/>
      <c r="W27" s="698" t="s">
        <v>42</v>
      </c>
      <c r="X27" s="698" t="str">
        <f>[3]月菜單!H15</f>
        <v>水果</v>
      </c>
      <c r="Y27" s="56" t="s">
        <v>431</v>
      </c>
      <c r="Z27" s="74"/>
      <c r="AA27" s="74"/>
      <c r="AB27" s="74"/>
      <c r="AC27" s="173"/>
      <c r="AD27" s="688"/>
      <c r="AE27" s="182"/>
      <c r="AF27" s="352"/>
      <c r="AG27" s="262"/>
      <c r="AH27" s="262"/>
      <c r="AI27" s="262"/>
      <c r="AJ27" s="173"/>
      <c r="AK27" s="50"/>
      <c r="AL27" s="474"/>
      <c r="AM27" s="127"/>
      <c r="AN27" s="177"/>
      <c r="AO27" s="177"/>
      <c r="AP27" s="177"/>
    </row>
    <row r="28" spans="1:58" ht="17.25" thickBot="1">
      <c r="A28" s="682" t="s">
        <v>83</v>
      </c>
      <c r="B28" s="84" t="s">
        <v>432</v>
      </c>
      <c r="C28" s="753">
        <f>[3]月菜單!I12</f>
        <v>0</v>
      </c>
      <c r="D28" s="85" t="s">
        <v>433</v>
      </c>
      <c r="E28" s="288"/>
      <c r="F28" s="288"/>
      <c r="G28" s="288"/>
      <c r="H28" s="86"/>
      <c r="I28" s="84" t="s">
        <v>432</v>
      </c>
      <c r="J28" s="703"/>
      <c r="K28" s="85"/>
      <c r="L28" s="282"/>
      <c r="M28" s="282"/>
      <c r="N28" s="282"/>
      <c r="O28" s="86"/>
      <c r="P28" s="84" t="s">
        <v>434</v>
      </c>
      <c r="Q28" s="175"/>
      <c r="R28" s="702"/>
      <c r="S28" s="265"/>
      <c r="T28" s="265"/>
      <c r="U28" s="265"/>
      <c r="V28" s="182"/>
      <c r="W28" s="84" t="s">
        <v>435</v>
      </c>
      <c r="X28" s="703"/>
      <c r="Y28" s="85"/>
      <c r="Z28" s="282"/>
      <c r="AA28" s="282"/>
      <c r="AB28" s="282"/>
      <c r="AC28" s="86"/>
      <c r="AD28" s="694"/>
      <c r="AE28" s="277"/>
      <c r="AF28" s="85"/>
      <c r="AG28" s="263"/>
      <c r="AH28" s="263"/>
      <c r="AI28" s="263"/>
      <c r="AJ28" s="86"/>
      <c r="AK28" s="474"/>
      <c r="AL28" s="474"/>
      <c r="AM28" s="177"/>
    </row>
    <row r="29" spans="1:58" ht="18" customHeight="1">
      <c r="A29" s="825" t="s">
        <v>15</v>
      </c>
      <c r="B29" s="828" t="s">
        <v>46</v>
      </c>
      <c r="C29" s="829"/>
      <c r="D29" s="284"/>
      <c r="E29" s="335">
        <f>SUM(E4:E28)</f>
        <v>6</v>
      </c>
      <c r="F29" s="334">
        <f>SUM(F4:F28)</f>
        <v>3.2857142857142856</v>
      </c>
      <c r="G29" s="335">
        <f>SUM(G4:G28)</f>
        <v>1.45</v>
      </c>
      <c r="H29" s="286"/>
      <c r="I29" s="828" t="s">
        <v>46</v>
      </c>
      <c r="J29" s="829"/>
      <c r="K29" s="284"/>
      <c r="L29" s="335">
        <f>SUM(L4:L28)</f>
        <v>6.3</v>
      </c>
      <c r="M29" s="334">
        <f>SUM(M4:M28)</f>
        <v>2.8350649350649348</v>
      </c>
      <c r="N29" s="335">
        <f>SUM(N4:N28)</f>
        <v>1.6500000000000001</v>
      </c>
      <c r="O29" s="286"/>
      <c r="P29" s="828" t="s">
        <v>16</v>
      </c>
      <c r="Q29" s="829"/>
      <c r="R29" s="284"/>
      <c r="S29" s="335">
        <f>SUM(S4:S28)</f>
        <v>6.8</v>
      </c>
      <c r="T29" s="334">
        <f>SUM(T4:T28)</f>
        <v>3.40034632034632</v>
      </c>
      <c r="U29" s="335">
        <f>SUM(U4:U28)</f>
        <v>1.42</v>
      </c>
      <c r="V29" s="286"/>
      <c r="W29" s="828" t="s">
        <v>16</v>
      </c>
      <c r="X29" s="829"/>
      <c r="Y29" s="284"/>
      <c r="Z29" s="335">
        <f>SUM(Z4:Z28)</f>
        <v>5.583333333333333</v>
      </c>
      <c r="AA29" s="334">
        <f>SUM(AA4:AA28)</f>
        <v>2.9928571428571429</v>
      </c>
      <c r="AB29" s="335">
        <f>SUM(AB4:AB28)</f>
        <v>1.75</v>
      </c>
      <c r="AC29" s="286"/>
      <c r="AD29" s="828"/>
      <c r="AE29" s="859"/>
      <c r="AF29" s="353"/>
      <c r="AG29" s="264"/>
      <c r="AH29" s="264"/>
      <c r="AI29" s="264"/>
      <c r="AJ29" s="279"/>
      <c r="AK29" s="144"/>
      <c r="AL29" s="177"/>
      <c r="AM29" s="177"/>
      <c r="AN29" s="474"/>
      <c r="AO29" s="474"/>
      <c r="AP29" s="474"/>
    </row>
    <row r="30" spans="1:58" ht="18" customHeight="1">
      <c r="A30" s="826"/>
      <c r="B30" s="763" t="s">
        <v>51</v>
      </c>
      <c r="C30" s="764"/>
      <c r="D30" s="291">
        <f>E29</f>
        <v>6</v>
      </c>
      <c r="E30" s="265"/>
      <c r="F30" s="265"/>
      <c r="G30" s="265"/>
      <c r="H30" s="87"/>
      <c r="I30" s="763" t="s">
        <v>51</v>
      </c>
      <c r="J30" s="764"/>
      <c r="K30" s="291">
        <f>L29</f>
        <v>6.3</v>
      </c>
      <c r="L30" s="265"/>
      <c r="M30" s="265"/>
      <c r="N30" s="265"/>
      <c r="O30" s="173"/>
      <c r="P30" s="763" t="s">
        <v>51</v>
      </c>
      <c r="Q30" s="764"/>
      <c r="R30" s="291">
        <f>S29</f>
        <v>6.8</v>
      </c>
      <c r="S30" s="265"/>
      <c r="T30" s="265"/>
      <c r="U30" s="265"/>
      <c r="V30" s="87"/>
      <c r="W30" s="763" t="s">
        <v>51</v>
      </c>
      <c r="X30" s="764"/>
      <c r="Y30" s="291">
        <f>Z29</f>
        <v>5.583333333333333</v>
      </c>
      <c r="Z30" s="265"/>
      <c r="AA30" s="265"/>
      <c r="AB30" s="265"/>
      <c r="AC30" s="173"/>
      <c r="AD30" s="763"/>
      <c r="AE30" s="902"/>
      <c r="AF30" s="354"/>
      <c r="AG30" s="265"/>
      <c r="AH30" s="265"/>
      <c r="AI30" s="265"/>
      <c r="AJ30" s="87"/>
      <c r="AK30" s="144"/>
      <c r="AL30" s="177"/>
      <c r="AM30" s="177"/>
      <c r="AN30" s="474"/>
      <c r="AO30" s="474"/>
      <c r="AP30" s="474"/>
    </row>
    <row r="31" spans="1:58" ht="18" customHeight="1">
      <c r="A31" s="826"/>
      <c r="B31" s="763" t="s">
        <v>33</v>
      </c>
      <c r="C31" s="764"/>
      <c r="D31" s="183">
        <f>F29</f>
        <v>3.2857142857142856</v>
      </c>
      <c r="E31" s="266"/>
      <c r="F31" s="266"/>
      <c r="G31" s="266"/>
      <c r="H31" s="87"/>
      <c r="I31" s="763" t="s">
        <v>33</v>
      </c>
      <c r="J31" s="764"/>
      <c r="K31" s="183">
        <f>M29</f>
        <v>2.8350649350649348</v>
      </c>
      <c r="L31" s="266"/>
      <c r="M31" s="266"/>
      <c r="N31" s="266"/>
      <c r="O31" s="173"/>
      <c r="P31" s="763" t="s">
        <v>33</v>
      </c>
      <c r="Q31" s="764"/>
      <c r="R31" s="183">
        <f>T29</f>
        <v>3.40034632034632</v>
      </c>
      <c r="S31" s="266"/>
      <c r="T31" s="266"/>
      <c r="U31" s="266"/>
      <c r="V31" s="87"/>
      <c r="W31" s="763" t="s">
        <v>33</v>
      </c>
      <c r="X31" s="764"/>
      <c r="Y31" s="183">
        <f>AA29</f>
        <v>2.9928571428571429</v>
      </c>
      <c r="Z31" s="266"/>
      <c r="AA31" s="266"/>
      <c r="AB31" s="266"/>
      <c r="AC31" s="173"/>
      <c r="AD31" s="763"/>
      <c r="AE31" s="902"/>
      <c r="AF31" s="183"/>
      <c r="AG31" s="266"/>
      <c r="AH31" s="266"/>
      <c r="AI31" s="266"/>
      <c r="AJ31" s="173"/>
      <c r="AK31" s="130"/>
      <c r="AL31" s="484"/>
      <c r="AM31" s="474"/>
      <c r="AN31" s="474"/>
      <c r="AO31" s="474"/>
      <c r="AP31" s="474"/>
    </row>
    <row r="32" spans="1:58" ht="18" customHeight="1">
      <c r="A32" s="826"/>
      <c r="B32" s="763" t="s">
        <v>236</v>
      </c>
      <c r="C32" s="764"/>
      <c r="D32" s="183">
        <f>G29</f>
        <v>1.45</v>
      </c>
      <c r="E32" s="266"/>
      <c r="F32" s="266"/>
      <c r="G32" s="266"/>
      <c r="H32" s="87"/>
      <c r="I32" s="763" t="s">
        <v>236</v>
      </c>
      <c r="J32" s="764"/>
      <c r="K32" s="183">
        <f>N29</f>
        <v>1.6500000000000001</v>
      </c>
      <c r="L32" s="266"/>
      <c r="M32" s="266"/>
      <c r="N32" s="266"/>
      <c r="O32" s="173"/>
      <c r="P32" s="763" t="s">
        <v>236</v>
      </c>
      <c r="Q32" s="764"/>
      <c r="R32" s="183">
        <f>U29</f>
        <v>1.42</v>
      </c>
      <c r="S32" s="266"/>
      <c r="T32" s="266"/>
      <c r="U32" s="266"/>
      <c r="V32" s="87"/>
      <c r="W32" s="763" t="s">
        <v>236</v>
      </c>
      <c r="X32" s="764"/>
      <c r="Y32" s="183">
        <f>AB29</f>
        <v>1.75</v>
      </c>
      <c r="Z32" s="266"/>
      <c r="AA32" s="266"/>
      <c r="AB32" s="266"/>
      <c r="AC32" s="173"/>
      <c r="AD32" s="763"/>
      <c r="AE32" s="902"/>
      <c r="AF32" s="183"/>
      <c r="AG32" s="266"/>
      <c r="AH32" s="266"/>
      <c r="AI32" s="266"/>
      <c r="AJ32" s="211"/>
      <c r="AK32" s="125"/>
      <c r="AL32" s="128"/>
      <c r="AM32" s="474"/>
      <c r="AN32" s="474"/>
      <c r="AO32" s="474"/>
      <c r="AP32" s="474"/>
    </row>
    <row r="33" spans="1:42" ht="18" customHeight="1">
      <c r="A33" s="826"/>
      <c r="B33" s="763" t="s">
        <v>237</v>
      </c>
      <c r="C33" s="764"/>
      <c r="D33" s="112"/>
      <c r="E33" s="267"/>
      <c r="F33" s="267"/>
      <c r="G33" s="267"/>
      <c r="H33" s="87"/>
      <c r="I33" s="763" t="s">
        <v>237</v>
      </c>
      <c r="J33" s="764"/>
      <c r="K33" s="112">
        <v>1</v>
      </c>
      <c r="L33" s="267"/>
      <c r="M33" s="267"/>
      <c r="N33" s="267"/>
      <c r="O33" s="173"/>
      <c r="P33" s="763" t="s">
        <v>237</v>
      </c>
      <c r="Q33" s="764"/>
      <c r="R33" s="466"/>
      <c r="S33" s="267"/>
      <c r="T33" s="267"/>
      <c r="U33" s="267"/>
      <c r="V33" s="87"/>
      <c r="W33" s="763" t="s">
        <v>237</v>
      </c>
      <c r="X33" s="764"/>
      <c r="Y33" s="466">
        <v>1</v>
      </c>
      <c r="Z33" s="267"/>
      <c r="AA33" s="267"/>
      <c r="AB33" s="267"/>
      <c r="AC33" s="173"/>
      <c r="AD33" s="763"/>
      <c r="AE33" s="902"/>
      <c r="AF33" s="88"/>
      <c r="AG33" s="267"/>
      <c r="AH33" s="267"/>
      <c r="AI33" s="267"/>
      <c r="AJ33" s="173"/>
      <c r="AK33" s="126"/>
      <c r="AL33" s="143"/>
      <c r="AM33" s="474"/>
      <c r="AN33" s="474"/>
      <c r="AO33" s="474"/>
      <c r="AP33" s="474"/>
    </row>
    <row r="34" spans="1:42" ht="18" customHeight="1">
      <c r="A34" s="826"/>
      <c r="B34" s="778" t="s">
        <v>11</v>
      </c>
      <c r="C34" s="779"/>
      <c r="D34" s="88"/>
      <c r="E34" s="268"/>
      <c r="F34" s="268"/>
      <c r="G34" s="268"/>
      <c r="H34" s="116"/>
      <c r="I34" s="778" t="s">
        <v>11</v>
      </c>
      <c r="J34" s="779"/>
      <c r="K34" s="88"/>
      <c r="L34" s="268"/>
      <c r="M34" s="268"/>
      <c r="N34" s="268"/>
      <c r="O34" s="54"/>
      <c r="P34" s="778" t="s">
        <v>11</v>
      </c>
      <c r="Q34" s="779"/>
      <c r="R34" s="88"/>
      <c r="S34" s="268"/>
      <c r="T34" s="268"/>
      <c r="U34" s="268"/>
      <c r="V34" s="116"/>
      <c r="W34" s="778" t="s">
        <v>11</v>
      </c>
      <c r="X34" s="779"/>
      <c r="Y34" s="88"/>
      <c r="Z34" s="268"/>
      <c r="AA34" s="268"/>
      <c r="AB34" s="268"/>
      <c r="AC34" s="54"/>
      <c r="AD34" s="778"/>
      <c r="AE34" s="933"/>
      <c r="AF34" s="112"/>
      <c r="AG34" s="268"/>
      <c r="AH34" s="268"/>
      <c r="AI34" s="268"/>
      <c r="AJ34" s="54"/>
      <c r="AK34" s="177"/>
      <c r="AL34" s="177"/>
      <c r="AM34" s="474"/>
      <c r="AN34" s="474"/>
      <c r="AO34" s="474"/>
      <c r="AP34" s="474"/>
    </row>
    <row r="35" spans="1:42" s="36" customFormat="1" ht="18" customHeight="1">
      <c r="A35" s="826"/>
      <c r="B35" s="763" t="s">
        <v>10</v>
      </c>
      <c r="C35" s="764"/>
      <c r="D35" s="167">
        <v>2.5</v>
      </c>
      <c r="E35" s="269"/>
      <c r="F35" s="269"/>
      <c r="G35" s="269"/>
      <c r="H35" s="101"/>
      <c r="I35" s="763" t="s">
        <v>10</v>
      </c>
      <c r="J35" s="764"/>
      <c r="K35" s="167">
        <v>2.5</v>
      </c>
      <c r="L35" s="269"/>
      <c r="M35" s="269"/>
      <c r="N35" s="269"/>
      <c r="O35" s="119"/>
      <c r="P35" s="763" t="s">
        <v>10</v>
      </c>
      <c r="Q35" s="764"/>
      <c r="R35" s="167">
        <v>2.5</v>
      </c>
      <c r="S35" s="269"/>
      <c r="T35" s="269"/>
      <c r="U35" s="269"/>
      <c r="V35" s="101"/>
      <c r="W35" s="763" t="s">
        <v>10</v>
      </c>
      <c r="X35" s="764"/>
      <c r="Y35" s="167">
        <v>2.5</v>
      </c>
      <c r="Z35" s="269"/>
      <c r="AA35" s="269"/>
      <c r="AB35" s="269"/>
      <c r="AC35" s="101"/>
      <c r="AD35" s="763"/>
      <c r="AE35" s="902"/>
      <c r="AF35" s="103"/>
      <c r="AG35" s="269"/>
      <c r="AH35" s="269"/>
      <c r="AI35" s="269"/>
      <c r="AJ35" s="101"/>
    </row>
    <row r="36" spans="1:42" s="36" customFormat="1" ht="18" customHeight="1" thickBot="1">
      <c r="A36" s="827"/>
      <c r="B36" s="761" t="s">
        <v>52</v>
      </c>
      <c r="C36" s="762"/>
      <c r="D36" s="280">
        <f>D30*70+D31*75+D32*25+D33*60+D34*120+D35*45</f>
        <v>815.17857142857144</v>
      </c>
      <c r="E36" s="391"/>
      <c r="F36" s="391"/>
      <c r="G36" s="391"/>
      <c r="H36" s="118"/>
      <c r="I36" s="761" t="s">
        <v>52</v>
      </c>
      <c r="J36" s="762"/>
      <c r="K36" s="280">
        <f>K30*70+K31*75+K32*25+K33*60+K34*120+K35*45</f>
        <v>867.37987012987014</v>
      </c>
      <c r="L36" s="270"/>
      <c r="M36" s="270"/>
      <c r="N36" s="270"/>
      <c r="O36" s="228"/>
      <c r="P36" s="761" t="s">
        <v>52</v>
      </c>
      <c r="Q36" s="762"/>
      <c r="R36" s="280">
        <f>R30*70+R31*75+R32*25+R33*60+R34*120+R35*45</f>
        <v>879.02597402597394</v>
      </c>
      <c r="S36" s="270"/>
      <c r="T36" s="270"/>
      <c r="U36" s="270"/>
      <c r="V36" s="102"/>
      <c r="W36" s="761" t="s">
        <v>52</v>
      </c>
      <c r="X36" s="762"/>
      <c r="Y36" s="280">
        <f>Y30*70+Y31*75+Y32*25+Y33*60+Y34*120+Y35*45</f>
        <v>831.54761904761904</v>
      </c>
      <c r="Z36" s="270"/>
      <c r="AA36" s="270"/>
      <c r="AB36" s="270"/>
      <c r="AC36" s="118"/>
      <c r="AD36" s="761"/>
      <c r="AE36" s="901"/>
      <c r="AF36" s="100"/>
      <c r="AG36" s="270"/>
      <c r="AH36" s="270"/>
      <c r="AI36" s="270"/>
      <c r="AJ36" s="212"/>
    </row>
    <row r="37" spans="1:42" s="40" customFormat="1" ht="18" customHeight="1">
      <c r="A37" s="867" t="s">
        <v>34</v>
      </c>
      <c r="B37" s="867"/>
      <c r="C37" s="867"/>
      <c r="D37" s="867"/>
      <c r="E37" s="867"/>
      <c r="F37" s="867"/>
      <c r="G37" s="867"/>
      <c r="H37" s="867"/>
      <c r="I37" s="867"/>
      <c r="J37" s="867"/>
      <c r="K37" s="867"/>
      <c r="L37" s="867"/>
      <c r="M37" s="867"/>
      <c r="N37" s="867"/>
      <c r="O37" s="867"/>
      <c r="P37" s="62"/>
      <c r="Q37" s="62"/>
      <c r="R37" s="62"/>
      <c r="S37" s="62"/>
      <c r="T37" s="62"/>
      <c r="U37" s="62"/>
      <c r="V37" s="62"/>
      <c r="W37" s="62"/>
      <c r="X37" s="60"/>
      <c r="Y37" s="60"/>
      <c r="Z37" s="62"/>
      <c r="AA37" s="62"/>
      <c r="AB37" s="62"/>
    </row>
    <row r="38" spans="1:42" s="42" customFormat="1" ht="18" customHeight="1">
      <c r="A38" s="771" t="s">
        <v>13</v>
      </c>
      <c r="B38" s="771"/>
      <c r="C38" s="771"/>
      <c r="D38" s="771"/>
      <c r="E38" s="771"/>
      <c r="F38" s="771"/>
      <c r="G38" s="771"/>
      <c r="H38" s="771"/>
      <c r="I38" s="771"/>
      <c r="J38" s="771"/>
      <c r="K38" s="771"/>
      <c r="L38" s="771"/>
      <c r="M38" s="771"/>
      <c r="N38" s="771"/>
      <c r="O38" s="771"/>
      <c r="P38" s="771"/>
      <c r="Q38" s="771"/>
      <c r="R38" s="771"/>
      <c r="S38" s="771"/>
      <c r="T38" s="771"/>
      <c r="U38" s="771"/>
      <c r="V38" s="771"/>
      <c r="W38" s="771"/>
      <c r="X38" s="771"/>
      <c r="Y38" s="41"/>
      <c r="Z38" s="41"/>
      <c r="AA38" s="41"/>
      <c r="AB38" s="41"/>
    </row>
    <row r="39" spans="1:42" s="42" customFormat="1" ht="18" customHeight="1">
      <c r="A39" s="63" t="s">
        <v>12</v>
      </c>
      <c r="B39" s="63"/>
      <c r="C39" s="484"/>
      <c r="D39" s="484"/>
      <c r="E39" s="484"/>
      <c r="F39" s="484"/>
      <c r="G39" s="484"/>
      <c r="H39" s="484"/>
      <c r="I39" s="63"/>
      <c r="J39" s="63"/>
      <c r="K39" s="41"/>
      <c r="L39" s="41"/>
      <c r="M39" s="41"/>
      <c r="N39" s="41"/>
      <c r="O39" s="46"/>
      <c r="P39" s="46"/>
      <c r="Q39" s="46"/>
      <c r="R39" s="46"/>
      <c r="S39" s="41"/>
      <c r="T39" s="41"/>
      <c r="U39" s="41"/>
      <c r="V39" s="46"/>
      <c r="W39" s="47"/>
      <c r="X39" s="41"/>
      <c r="Y39" s="41"/>
      <c r="Z39" s="41"/>
      <c r="AA39" s="41"/>
      <c r="AB39" s="41"/>
    </row>
    <row r="40" spans="1:42" s="236" customFormat="1" ht="25.5" customHeight="1">
      <c r="A40" s="233"/>
      <c r="B40" s="234" t="s">
        <v>71</v>
      </c>
      <c r="D40" s="233"/>
      <c r="E40" s="233"/>
      <c r="F40" s="233"/>
      <c r="G40" s="233"/>
      <c r="I40" s="234" t="s">
        <v>72</v>
      </c>
      <c r="J40" s="233"/>
      <c r="O40" s="233"/>
      <c r="Q40" s="235" t="s">
        <v>73</v>
      </c>
      <c r="R40" s="233"/>
      <c r="V40" s="233"/>
      <c r="Y40" s="237" t="s">
        <v>74</v>
      </c>
    </row>
    <row r="43" spans="1:42">
      <c r="N43" s="210"/>
      <c r="O43" s="433"/>
      <c r="P43" s="454"/>
      <c r="Q43" s="440"/>
      <c r="R43" s="440"/>
      <c r="S43" s="440"/>
      <c r="T43" s="127"/>
      <c r="Z43" s="440"/>
      <c r="AA43" s="127"/>
    </row>
    <row r="44" spans="1:42">
      <c r="N44" s="210"/>
      <c r="O44" s="433"/>
      <c r="P44" s="449"/>
      <c r="Q44" s="294"/>
      <c r="R44" s="294"/>
      <c r="S44" s="294"/>
      <c r="T44" s="484"/>
      <c r="Z44" s="294"/>
      <c r="AA44" s="484"/>
    </row>
    <row r="45" spans="1:42" ht="16.5" customHeight="1">
      <c r="C45" s="767" t="s">
        <v>212</v>
      </c>
      <c r="D45" s="382" t="s">
        <v>162</v>
      </c>
      <c r="E45" s="386">
        <v>20</v>
      </c>
      <c r="F45" s="301">
        <f>E45/100</f>
        <v>0.2</v>
      </c>
      <c r="G45" s="259"/>
      <c r="H45" s="259"/>
      <c r="I45" s="307"/>
      <c r="N45" s="210"/>
      <c r="O45" s="433"/>
      <c r="P45" s="449"/>
      <c r="Q45" s="294"/>
      <c r="R45" s="294"/>
      <c r="S45" s="294"/>
      <c r="T45" s="484"/>
      <c r="Z45" s="294"/>
      <c r="AA45" s="484"/>
    </row>
    <row r="46" spans="1:42">
      <c r="C46" s="768"/>
      <c r="D46" s="382" t="s">
        <v>211</v>
      </c>
      <c r="E46" s="386">
        <v>30</v>
      </c>
      <c r="F46" s="259"/>
      <c r="G46" s="259">
        <f>E46/40</f>
        <v>0.75</v>
      </c>
      <c r="H46" s="259"/>
      <c r="I46" s="307"/>
      <c r="N46" s="227"/>
      <c r="O46" s="570"/>
      <c r="P46" s="570"/>
      <c r="Q46" s="570"/>
      <c r="R46" s="570"/>
      <c r="S46" s="570"/>
      <c r="T46" s="484"/>
      <c r="X46" s="959" t="s">
        <v>330</v>
      </c>
      <c r="Y46" s="630" t="s">
        <v>331</v>
      </c>
      <c r="Z46" s="673">
        <v>15</v>
      </c>
      <c r="AA46" s="582"/>
      <c r="AB46" s="582"/>
      <c r="AC46" s="633">
        <f>Z46/100</f>
        <v>0.15</v>
      </c>
    </row>
    <row r="47" spans="1:42">
      <c r="C47" s="768"/>
      <c r="D47" s="382" t="s">
        <v>91</v>
      </c>
      <c r="E47" s="386">
        <v>15</v>
      </c>
      <c r="F47" s="303"/>
      <c r="G47" s="259"/>
      <c r="H47" s="259">
        <f>E47/100</f>
        <v>0.15</v>
      </c>
      <c r="I47" s="307"/>
      <c r="N47" s="227"/>
      <c r="O47" s="570"/>
      <c r="P47" s="105"/>
      <c r="Q47" s="105"/>
      <c r="R47" s="105"/>
      <c r="S47" s="105"/>
      <c r="T47" s="484"/>
      <c r="X47" s="960"/>
      <c r="Y47" s="630" t="s">
        <v>332</v>
      </c>
      <c r="Z47" s="583">
        <v>10</v>
      </c>
      <c r="AA47" s="582"/>
      <c r="AB47" s="582">
        <f>Z47/55</f>
        <v>0.18181818181818182</v>
      </c>
      <c r="AC47" s="582"/>
    </row>
    <row r="48" spans="1:42">
      <c r="C48" s="768"/>
      <c r="D48" s="382" t="s">
        <v>186</v>
      </c>
      <c r="E48" s="386">
        <v>30</v>
      </c>
      <c r="F48" s="303"/>
      <c r="G48" s="259"/>
      <c r="H48" s="259">
        <f>E48/100</f>
        <v>0.3</v>
      </c>
      <c r="I48" s="307"/>
      <c r="N48" s="667"/>
      <c r="O48" s="656"/>
      <c r="P48" s="226"/>
      <c r="Q48" s="436"/>
      <c r="R48" s="436"/>
      <c r="S48" s="436"/>
      <c r="T48" s="130"/>
      <c r="V48" s="210"/>
      <c r="W48" s="105"/>
      <c r="X48" s="960"/>
      <c r="Y48" s="641" t="s">
        <v>333</v>
      </c>
      <c r="Z48" s="596" t="s">
        <v>334</v>
      </c>
      <c r="AA48" s="582"/>
      <c r="AB48" s="582"/>
      <c r="AC48" s="582"/>
    </row>
    <row r="49" spans="2:29">
      <c r="C49" s="769"/>
      <c r="D49" s="382"/>
      <c r="E49" s="386"/>
      <c r="F49" s="303"/>
      <c r="G49" s="303"/>
      <c r="H49" s="303"/>
      <c r="I49" s="307"/>
      <c r="N49" s="667"/>
      <c r="O49" s="656"/>
      <c r="P49" s="226"/>
      <c r="Q49" s="435"/>
      <c r="R49" s="435"/>
      <c r="S49" s="436"/>
      <c r="T49" s="130"/>
      <c r="V49" s="210"/>
      <c r="W49" s="145"/>
      <c r="X49" s="960"/>
      <c r="Y49" s="580"/>
      <c r="Z49" s="583"/>
      <c r="AA49" s="582"/>
      <c r="AB49" s="582"/>
      <c r="AC49" s="582"/>
    </row>
    <row r="50" spans="2:29">
      <c r="I50" s="474"/>
      <c r="N50" s="667"/>
      <c r="O50" s="656"/>
      <c r="P50" s="226"/>
      <c r="Q50" s="435"/>
      <c r="R50" s="436"/>
      <c r="S50" s="436"/>
      <c r="T50" s="130"/>
      <c r="V50" s="210"/>
      <c r="W50" s="145"/>
      <c r="X50" s="961"/>
      <c r="Y50" s="600"/>
      <c r="Z50" s="583"/>
      <c r="AA50" s="582"/>
      <c r="AB50" s="582"/>
      <c r="AC50" s="582"/>
    </row>
    <row r="51" spans="2:29">
      <c r="N51" s="667"/>
      <c r="O51" s="656"/>
      <c r="P51" s="226"/>
      <c r="Q51" s="437"/>
      <c r="R51" s="436"/>
      <c r="S51" s="435"/>
      <c r="T51" s="130"/>
      <c r="V51" s="210"/>
      <c r="W51" s="145"/>
      <c r="X51" s="105"/>
      <c r="Y51" s="570"/>
      <c r="Z51" s="105"/>
      <c r="AA51" s="130"/>
    </row>
    <row r="52" spans="2:29">
      <c r="I52" s="672"/>
      <c r="J52" s="623"/>
      <c r="K52" s="623"/>
      <c r="L52" s="668"/>
      <c r="M52" s="657"/>
      <c r="N52" s="667"/>
      <c r="O52" s="656"/>
      <c r="P52" s="226"/>
      <c r="Q52" s="436"/>
      <c r="R52" s="436"/>
      <c r="S52" s="435"/>
      <c r="T52" s="130"/>
      <c r="V52" s="210"/>
      <c r="W52" s="145"/>
      <c r="X52" s="570"/>
      <c r="Y52" s="570"/>
      <c r="Z52" s="305"/>
      <c r="AA52" s="130"/>
    </row>
    <row r="53" spans="2:29">
      <c r="I53" s="672"/>
      <c r="J53" s="669"/>
      <c r="K53" s="657"/>
      <c r="L53" s="668"/>
      <c r="M53" s="657"/>
      <c r="N53" s="210"/>
      <c r="O53" s="433"/>
      <c r="P53" s="449"/>
      <c r="Q53" s="450"/>
      <c r="R53" s="450"/>
      <c r="S53" s="294"/>
      <c r="T53" s="130"/>
      <c r="Z53" s="294"/>
      <c r="AA53" s="130"/>
    </row>
    <row r="54" spans="2:29">
      <c r="B54" s="767" t="s">
        <v>126</v>
      </c>
      <c r="C54" s="390" t="s">
        <v>127</v>
      </c>
      <c r="D54" s="8">
        <v>90</v>
      </c>
      <c r="E54" s="272"/>
      <c r="F54" s="292">
        <f>D54*0.65/35</f>
        <v>1.6714285714285715</v>
      </c>
      <c r="G54" s="175"/>
      <c r="I54" s="672"/>
      <c r="J54" s="622"/>
      <c r="K54" s="670"/>
      <c r="L54" s="668"/>
      <c r="M54" s="657"/>
      <c r="N54" s="210"/>
      <c r="O54" s="195"/>
      <c r="P54" s="449"/>
      <c r="Q54" s="195"/>
      <c r="R54" s="666"/>
      <c r="S54" s="440"/>
      <c r="T54" s="130"/>
      <c r="Z54" s="105"/>
      <c r="AA54" s="130"/>
    </row>
    <row r="55" spans="2:29">
      <c r="B55" s="768"/>
      <c r="C55" s="390" t="s">
        <v>140</v>
      </c>
      <c r="D55" s="83">
        <v>30</v>
      </c>
      <c r="E55" s="283">
        <f>D55/90</f>
        <v>0.33333333333333331</v>
      </c>
      <c r="F55" s="283"/>
      <c r="G55" s="175"/>
      <c r="I55" s="672"/>
      <c r="J55" s="657"/>
      <c r="K55" s="668"/>
      <c r="L55" s="668"/>
      <c r="M55" s="657"/>
      <c r="N55" s="210"/>
      <c r="O55" s="433"/>
      <c r="P55" s="449"/>
      <c r="Q55" s="195"/>
      <c r="R55" s="195"/>
      <c r="S55" s="451"/>
      <c r="T55" s="130"/>
      <c r="Z55" s="105"/>
      <c r="AA55" s="130"/>
    </row>
    <row r="56" spans="2:29">
      <c r="B56" s="768"/>
      <c r="C56" s="390" t="s">
        <v>141</v>
      </c>
      <c r="D56" s="569" t="s">
        <v>41</v>
      </c>
      <c r="E56" s="272"/>
      <c r="F56" s="272"/>
      <c r="G56" s="567"/>
      <c r="I56" s="672"/>
      <c r="J56" s="657"/>
      <c r="K56" s="668"/>
      <c r="L56" s="668"/>
      <c r="M56" s="671"/>
      <c r="N56" s="210"/>
      <c r="O56" s="433"/>
      <c r="P56" s="449"/>
      <c r="Q56" s="195"/>
      <c r="R56" s="195"/>
      <c r="S56" s="440"/>
      <c r="T56" s="130"/>
      <c r="Z56" s="105"/>
      <c r="AA56" s="130"/>
    </row>
    <row r="57" spans="2:29">
      <c r="B57" s="768"/>
      <c r="C57" s="426"/>
      <c r="D57" s="175"/>
      <c r="E57" s="175"/>
      <c r="F57" s="175"/>
      <c r="G57" s="567"/>
      <c r="N57" s="210"/>
      <c r="O57" s="433"/>
      <c r="P57" s="449"/>
      <c r="Q57" s="195"/>
      <c r="R57" s="195"/>
      <c r="S57" s="452"/>
      <c r="T57" s="130"/>
      <c r="Z57" s="105"/>
      <c r="AA57" s="130"/>
    </row>
    <row r="58" spans="2:29">
      <c r="B58" s="769"/>
      <c r="C58" s="382"/>
      <c r="D58" s="382"/>
      <c r="E58" s="175"/>
      <c r="F58" s="175"/>
      <c r="G58" s="175"/>
      <c r="N58" s="210"/>
      <c r="O58" s="105"/>
      <c r="P58" s="449"/>
      <c r="Q58" s="570"/>
      <c r="R58" s="570"/>
      <c r="S58" s="294"/>
      <c r="T58" s="130"/>
      <c r="Z58" s="436"/>
      <c r="AA58" s="130"/>
    </row>
    <row r="59" spans="2:29">
      <c r="B59" s="877" t="s">
        <v>215</v>
      </c>
      <c r="C59" s="382" t="s">
        <v>260</v>
      </c>
      <c r="D59" s="175">
        <v>50</v>
      </c>
      <c r="E59" s="175"/>
      <c r="F59" s="363"/>
      <c r="G59" s="584">
        <f>D59*0.8/100</f>
        <v>0.4</v>
      </c>
      <c r="N59" s="210"/>
      <c r="O59" s="145"/>
      <c r="P59" s="449"/>
      <c r="Q59" s="105"/>
      <c r="R59" s="105"/>
      <c r="S59" s="105"/>
      <c r="T59" s="130"/>
      <c r="Z59" s="436"/>
      <c r="AA59" s="130"/>
    </row>
    <row r="60" spans="2:29">
      <c r="B60" s="878"/>
      <c r="C60" s="382" t="s">
        <v>91</v>
      </c>
      <c r="D60" s="175">
        <v>5</v>
      </c>
      <c r="E60" s="175"/>
      <c r="F60" s="460"/>
      <c r="G60" s="567">
        <f>D60/100</f>
        <v>0.05</v>
      </c>
      <c r="N60" s="210"/>
      <c r="O60" s="145"/>
      <c r="P60" s="449"/>
      <c r="Q60" s="105"/>
      <c r="R60" s="105"/>
      <c r="S60" s="105"/>
      <c r="T60" s="130"/>
      <c r="Z60" s="453"/>
      <c r="AA60" s="130"/>
    </row>
    <row r="61" spans="2:29">
      <c r="B61" s="878"/>
      <c r="C61" s="382" t="s">
        <v>139</v>
      </c>
      <c r="D61" s="175">
        <v>20</v>
      </c>
      <c r="E61" s="175"/>
      <c r="F61" s="183">
        <f>D61/35</f>
        <v>0.5714285714285714</v>
      </c>
      <c r="G61" s="175"/>
      <c r="N61" s="210"/>
      <c r="O61" s="145"/>
      <c r="P61" s="449"/>
      <c r="Q61" s="105"/>
      <c r="R61" s="105"/>
      <c r="S61" s="105"/>
      <c r="T61" s="252"/>
      <c r="Z61" s="453"/>
      <c r="AA61" s="252"/>
    </row>
    <row r="62" spans="2:29">
      <c r="B62" s="878"/>
      <c r="C62" s="382" t="s">
        <v>150</v>
      </c>
      <c r="D62" s="175">
        <v>1</v>
      </c>
      <c r="E62" s="175"/>
      <c r="F62" s="175"/>
      <c r="G62" s="567"/>
      <c r="N62" s="210"/>
      <c r="O62" s="145"/>
      <c r="P62" s="449"/>
      <c r="Q62" s="105"/>
      <c r="R62" s="105"/>
      <c r="S62" s="105"/>
      <c r="T62" s="252"/>
      <c r="Z62" s="453"/>
      <c r="AA62" s="252"/>
    </row>
    <row r="63" spans="2:29">
      <c r="B63" s="879"/>
      <c r="C63" s="427"/>
      <c r="D63" s="175"/>
      <c r="E63" s="175"/>
      <c r="F63" s="175"/>
      <c r="G63" s="175"/>
      <c r="N63" s="164"/>
      <c r="O63" s="433"/>
      <c r="P63" s="449"/>
      <c r="Q63" s="453"/>
      <c r="R63" s="453"/>
      <c r="S63" s="436"/>
    </row>
    <row r="64" spans="2:29">
      <c r="B64" s="767" t="s">
        <v>103</v>
      </c>
      <c r="C64" s="175" t="s">
        <v>48</v>
      </c>
      <c r="D64" s="175">
        <v>75</v>
      </c>
      <c r="E64" s="567"/>
      <c r="F64" s="567"/>
      <c r="G64" s="567">
        <f>D64/100</f>
        <v>0.75</v>
      </c>
      <c r="N64" s="164"/>
      <c r="O64" s="433"/>
      <c r="P64" s="570"/>
      <c r="Q64" s="453"/>
      <c r="R64" s="453"/>
      <c r="S64" s="436"/>
    </row>
    <row r="65" spans="2:19">
      <c r="B65" s="768"/>
      <c r="C65" s="888" t="s">
        <v>49</v>
      </c>
      <c r="D65" s="175"/>
      <c r="E65" s="567"/>
      <c r="F65" s="567"/>
      <c r="G65" s="265"/>
      <c r="N65" s="164"/>
      <c r="O65" s="433"/>
      <c r="P65" s="449"/>
      <c r="Q65" s="453"/>
      <c r="R65" s="453"/>
      <c r="S65" s="453"/>
    </row>
    <row r="66" spans="2:19">
      <c r="B66" s="768"/>
      <c r="C66" s="889"/>
      <c r="D66" s="175"/>
      <c r="E66" s="567"/>
      <c r="F66" s="567"/>
      <c r="G66" s="265"/>
      <c r="N66" s="164"/>
      <c r="O66" s="15"/>
      <c r="P66" s="15"/>
      <c r="Q66" s="453"/>
      <c r="R66" s="453"/>
      <c r="S66" s="453"/>
    </row>
    <row r="67" spans="2:19">
      <c r="B67" s="768"/>
      <c r="C67" s="889"/>
      <c r="D67" s="175"/>
      <c r="E67" s="281"/>
      <c r="F67" s="281"/>
      <c r="G67" s="265"/>
      <c r="N67" s="164"/>
      <c r="O67" s="15"/>
      <c r="P67" s="15"/>
      <c r="Q67" s="453"/>
      <c r="R67" s="453"/>
      <c r="S67" s="453"/>
    </row>
    <row r="68" spans="2:19">
      <c r="B68" s="769"/>
      <c r="C68" s="890"/>
      <c r="D68" s="175"/>
      <c r="E68" s="265"/>
      <c r="F68" s="265"/>
      <c r="G68" s="265"/>
      <c r="N68" s="566"/>
      <c r="O68" s="566"/>
      <c r="P68" s="566"/>
      <c r="Q68" s="50"/>
      <c r="R68" s="566"/>
      <c r="S68" s="566"/>
    </row>
    <row r="69" spans="2:19">
      <c r="B69" s="803" t="s">
        <v>216</v>
      </c>
      <c r="C69" s="382" t="s">
        <v>204</v>
      </c>
      <c r="D69" s="175">
        <v>30</v>
      </c>
      <c r="E69" s="465"/>
      <c r="F69" s="465"/>
      <c r="G69" s="567">
        <f>D69/100</f>
        <v>0.3</v>
      </c>
      <c r="N69" s="566"/>
      <c r="O69" s="566"/>
      <c r="P69" s="566"/>
      <c r="Q69" s="50"/>
      <c r="R69" s="566"/>
      <c r="S69" s="566"/>
    </row>
    <row r="70" spans="2:19">
      <c r="B70" s="804"/>
      <c r="C70" s="382" t="s">
        <v>147</v>
      </c>
      <c r="D70" s="175">
        <v>15</v>
      </c>
      <c r="E70" s="465"/>
      <c r="F70" s="428">
        <f>D70*0.65/35</f>
        <v>0.27857142857142858</v>
      </c>
      <c r="G70" s="465"/>
      <c r="N70" s="566"/>
      <c r="O70" s="566"/>
      <c r="P70" s="566"/>
      <c r="Q70" s="50"/>
      <c r="R70" s="566"/>
      <c r="S70" s="566"/>
    </row>
    <row r="71" spans="2:19">
      <c r="B71" s="804"/>
      <c r="C71" s="392" t="s">
        <v>186</v>
      </c>
      <c r="D71" s="152" t="s">
        <v>111</v>
      </c>
      <c r="E71" s="567"/>
      <c r="F71" s="567"/>
      <c r="G71" s="567"/>
      <c r="N71" s="566"/>
      <c r="O71" s="566"/>
      <c r="P71" s="566"/>
      <c r="Q71" s="50"/>
      <c r="R71" s="566"/>
      <c r="S71" s="566"/>
    </row>
    <row r="72" spans="2:19">
      <c r="B72" s="804"/>
      <c r="C72" s="151"/>
      <c r="D72" s="151"/>
      <c r="E72" s="281"/>
      <c r="F72" s="281"/>
      <c r="G72" s="281"/>
      <c r="N72" s="566"/>
      <c r="O72" s="566"/>
      <c r="P72" s="566"/>
      <c r="Q72" s="50"/>
      <c r="R72" s="566"/>
      <c r="S72" s="566"/>
    </row>
    <row r="73" spans="2:19">
      <c r="B73" s="805"/>
      <c r="C73" s="175"/>
      <c r="D73" s="175"/>
      <c r="E73" s="265"/>
      <c r="F73" s="265"/>
      <c r="G73" s="265"/>
      <c r="N73" s="566"/>
      <c r="O73" s="566"/>
      <c r="P73" s="566"/>
      <c r="Q73" s="50"/>
      <c r="R73" s="566"/>
      <c r="S73" s="566"/>
    </row>
    <row r="74" spans="2:19">
      <c r="N74" s="566"/>
      <c r="O74" s="566"/>
      <c r="P74" s="566"/>
      <c r="Q74" s="50"/>
      <c r="R74" s="566"/>
      <c r="S74" s="566"/>
    </row>
    <row r="75" spans="2:19">
      <c r="N75" s="566"/>
      <c r="O75" s="566"/>
      <c r="P75" s="566"/>
      <c r="Q75" s="50"/>
      <c r="R75" s="566"/>
      <c r="S75" s="566"/>
    </row>
    <row r="76" spans="2:19">
      <c r="N76" s="566"/>
      <c r="O76" s="566"/>
      <c r="P76" s="566"/>
      <c r="Q76" s="50"/>
      <c r="R76" s="566"/>
      <c r="S76" s="566"/>
    </row>
    <row r="77" spans="2:19">
      <c r="N77" s="566"/>
      <c r="O77" s="566"/>
      <c r="P77" s="566"/>
      <c r="Q77" s="50"/>
      <c r="R77" s="566"/>
      <c r="S77" s="566"/>
    </row>
    <row r="78" spans="2:19">
      <c r="N78" s="566"/>
      <c r="O78" s="566"/>
      <c r="P78" s="566"/>
      <c r="Q78" s="50"/>
      <c r="R78" s="566"/>
      <c r="S78" s="566"/>
    </row>
    <row r="79" spans="2:19">
      <c r="N79" s="566"/>
      <c r="O79" s="566"/>
      <c r="P79" s="566"/>
      <c r="Q79" s="50"/>
      <c r="R79" s="566"/>
      <c r="S79" s="566"/>
    </row>
    <row r="80" spans="2:19">
      <c r="N80" s="566"/>
      <c r="O80" s="566"/>
      <c r="P80" s="566"/>
      <c r="Q80" s="50"/>
      <c r="R80" s="566"/>
      <c r="S80" s="566"/>
    </row>
    <row r="81" spans="14:19">
      <c r="N81" s="566"/>
      <c r="O81" s="566"/>
      <c r="P81" s="566"/>
      <c r="Q81" s="50"/>
      <c r="R81" s="566"/>
      <c r="S81" s="566"/>
    </row>
  </sheetData>
  <mergeCells count="103">
    <mergeCell ref="AV3:AZ3"/>
    <mergeCell ref="BD3:BE3"/>
    <mergeCell ref="BB22:BB26"/>
    <mergeCell ref="AX22:AX26"/>
    <mergeCell ref="AD22:AD26"/>
    <mergeCell ref="AD17:AD21"/>
    <mergeCell ref="AE18:AE21"/>
    <mergeCell ref="AD7:AD11"/>
    <mergeCell ref="AL3:AM3"/>
    <mergeCell ref="AN3:AR3"/>
    <mergeCell ref="AT3:AU3"/>
    <mergeCell ref="AF3:AJ3"/>
    <mergeCell ref="AD12:AD16"/>
    <mergeCell ref="B36:C36"/>
    <mergeCell ref="B30:C30"/>
    <mergeCell ref="B31:C31"/>
    <mergeCell ref="B32:C32"/>
    <mergeCell ref="B33:C33"/>
    <mergeCell ref="AD31:AE31"/>
    <mergeCell ref="P22:P26"/>
    <mergeCell ref="W31:X31"/>
    <mergeCell ref="I22:I26"/>
    <mergeCell ref="B22:B26"/>
    <mergeCell ref="B29:C29"/>
    <mergeCell ref="W30:X30"/>
    <mergeCell ref="AD36:AE36"/>
    <mergeCell ref="AD33:AE33"/>
    <mergeCell ref="AD32:AE32"/>
    <mergeCell ref="AD35:AE35"/>
    <mergeCell ref="W32:X32"/>
    <mergeCell ref="AD34:AE34"/>
    <mergeCell ref="W36:X36"/>
    <mergeCell ref="W33:X33"/>
    <mergeCell ref="B34:C34"/>
    <mergeCell ref="AD30:AE30"/>
    <mergeCell ref="AD29:AE29"/>
    <mergeCell ref="A17:A21"/>
    <mergeCell ref="A12:A16"/>
    <mergeCell ref="A22:A26"/>
    <mergeCell ref="W29:X29"/>
    <mergeCell ref="P29:Q29"/>
    <mergeCell ref="A29:A36"/>
    <mergeCell ref="I29:J29"/>
    <mergeCell ref="I30:J30"/>
    <mergeCell ref="I31:J31"/>
    <mergeCell ref="I32:J32"/>
    <mergeCell ref="I33:J33"/>
    <mergeCell ref="P32:Q32"/>
    <mergeCell ref="P30:Q30"/>
    <mergeCell ref="P31:Q31"/>
    <mergeCell ref="I17:I21"/>
    <mergeCell ref="J18:J21"/>
    <mergeCell ref="C18:C21"/>
    <mergeCell ref="I34:J34"/>
    <mergeCell ref="X18:X21"/>
    <mergeCell ref="W12:W16"/>
    <mergeCell ref="W17:W21"/>
    <mergeCell ref="W22:W26"/>
    <mergeCell ref="P15:P21"/>
    <mergeCell ref="B35:C35"/>
    <mergeCell ref="A7:A11"/>
    <mergeCell ref="A1:AF1"/>
    <mergeCell ref="W2:Y2"/>
    <mergeCell ref="AD2:AF2"/>
    <mergeCell ref="A5:A6"/>
    <mergeCell ref="W5:W6"/>
    <mergeCell ref="P3:Q3"/>
    <mergeCell ref="AD3:AE3"/>
    <mergeCell ref="AD5:AD6"/>
    <mergeCell ref="B3:C3"/>
    <mergeCell ref="D3:H3"/>
    <mergeCell ref="P5:P6"/>
    <mergeCell ref="I3:J3"/>
    <mergeCell ref="K3:O3"/>
    <mergeCell ref="R3:V3"/>
    <mergeCell ref="Z3:AC3"/>
    <mergeCell ref="W3:X3"/>
    <mergeCell ref="W7:W11"/>
    <mergeCell ref="P7:P14"/>
    <mergeCell ref="B54:B58"/>
    <mergeCell ref="B59:B63"/>
    <mergeCell ref="B64:B68"/>
    <mergeCell ref="C65:C68"/>
    <mergeCell ref="B69:B73"/>
    <mergeCell ref="X46:X50"/>
    <mergeCell ref="B5:B6"/>
    <mergeCell ref="B7:B11"/>
    <mergeCell ref="B12:B16"/>
    <mergeCell ref="I5:I6"/>
    <mergeCell ref="I7:I11"/>
    <mergeCell ref="I12:I16"/>
    <mergeCell ref="B17:B21"/>
    <mergeCell ref="C45:C49"/>
    <mergeCell ref="A38:X38"/>
    <mergeCell ref="A37:O37"/>
    <mergeCell ref="W35:X35"/>
    <mergeCell ref="P34:Q34"/>
    <mergeCell ref="P35:Q35"/>
    <mergeCell ref="W34:X34"/>
    <mergeCell ref="P36:Q36"/>
    <mergeCell ref="P33:Q33"/>
    <mergeCell ref="I36:J36"/>
    <mergeCell ref="I35:J35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6</vt:i4>
      </vt:variant>
    </vt:vector>
  </HeadingPairs>
  <TitlesOfParts>
    <vt:vector size="15" baseType="lpstr">
      <vt:lpstr>月菜單</vt:lpstr>
      <vt:lpstr>Sheet1</vt:lpstr>
      <vt:lpstr>Sheet2</vt:lpstr>
      <vt:lpstr>Sheet3</vt:lpstr>
      <vt:lpstr>第1週</vt:lpstr>
      <vt:lpstr>第2週</vt:lpstr>
      <vt:lpstr>第3週</vt:lpstr>
      <vt:lpstr>第4週</vt:lpstr>
      <vt:lpstr>第5週</vt:lpstr>
      <vt:lpstr>月菜單!Print_Area</vt:lpstr>
      <vt:lpstr>第1週!Print_Area</vt:lpstr>
      <vt:lpstr>第2週!Print_Area</vt:lpstr>
      <vt:lpstr>第3週!Print_Area</vt:lpstr>
      <vt:lpstr>第4週!Print_Area</vt:lpstr>
      <vt:lpstr>第5週!Print_Area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2025-03-11T15:04:42Z</cp:lastPrinted>
  <dcterms:created xsi:type="dcterms:W3CDTF">2005-05-16T01:42:21Z</dcterms:created>
  <dcterms:modified xsi:type="dcterms:W3CDTF">2026-03-30T02:01:06Z</dcterms:modified>
</cp:coreProperties>
</file>