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42ED1A3-28B7-4A3F-A4A4-600916FC90CF}" xr6:coauthVersionLast="47" xr6:coauthVersionMax="47" xr10:uidLastSave="{00000000-0000-0000-0000-000000000000}"/>
  <bookViews>
    <workbookView xWindow="-120" yWindow="-120" windowWidth="24240" windowHeight="13140" tabRatio="697" xr2:uid="{00000000-000D-0000-FFFF-FFFF00000000}"/>
  </bookViews>
  <sheets>
    <sheet name="月菜單" sheetId="12" r:id="rId1"/>
    <sheet name="第1週" sheetId="8" r:id="rId2"/>
    <sheet name="Sheet1" sheetId="4" state="hidden" r:id="rId3"/>
    <sheet name="Sheet2" sheetId="5" state="hidden" r:id="rId4"/>
    <sheet name="Sheet3" sheetId="6" state="hidden" r:id="rId5"/>
    <sheet name="第2週" sheetId="14" r:id="rId6"/>
    <sheet name="第3週" sheetId="15" r:id="rId7"/>
    <sheet name="第4週" sheetId="19" r:id="rId8"/>
    <sheet name="第5週" sheetId="20" r:id="rId9"/>
  </sheets>
  <externalReferences>
    <externalReference r:id="rId10"/>
    <externalReference r:id="rId11"/>
  </externalReferences>
  <definedNames>
    <definedName name="_xlnm.Print_Area" localSheetId="0">月菜單!$A$1:$P$28</definedName>
    <definedName name="_xlnm.Print_Area" localSheetId="1">第1週!$A$1:$AJ$28</definedName>
    <definedName name="_xlnm.Print_Area" localSheetId="5">第2週!$A$1:$AJ$40</definedName>
    <definedName name="_xlnm.Print_Area" localSheetId="6">第3週!$A$1:$AJ$40</definedName>
    <definedName name="湯品">[1]菜單!$F$2:$F$46</definedName>
    <definedName name="湯食">[1]菜單!$G$2:$G$51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2" l="1"/>
  <c r="Z6" i="8"/>
  <c r="Z5" i="8"/>
  <c r="S5" i="14"/>
  <c r="M11" i="20"/>
  <c r="L10" i="20"/>
  <c r="N9" i="20"/>
  <c r="N8" i="20"/>
  <c r="M7" i="20"/>
  <c r="T13" i="20"/>
  <c r="M13" i="20" l="1"/>
  <c r="AG15" i="19"/>
  <c r="F13" i="19"/>
  <c r="E12" i="19"/>
  <c r="E9" i="19"/>
  <c r="G8" i="19"/>
  <c r="AH14" i="15"/>
  <c r="AH13" i="15"/>
  <c r="AI15" i="15"/>
  <c r="S13" i="15"/>
  <c r="T15" i="15"/>
  <c r="T17" i="15"/>
  <c r="U12" i="15"/>
  <c r="U10" i="15"/>
  <c r="U16" i="15"/>
  <c r="U21" i="15"/>
  <c r="T13" i="14"/>
  <c r="G12" i="14"/>
  <c r="E8" i="14"/>
  <c r="E9" i="14"/>
  <c r="F7" i="14"/>
  <c r="G14" i="14"/>
  <c r="F13" i="14"/>
  <c r="S14" i="8"/>
  <c r="AA15" i="8"/>
  <c r="C20" i="12"/>
  <c r="D20" i="12"/>
  <c r="E20" i="12"/>
  <c r="F20" i="12"/>
  <c r="G20" i="12"/>
  <c r="U25" i="19"/>
  <c r="T24" i="19"/>
  <c r="S23" i="19"/>
  <c r="S22" i="19"/>
  <c r="U17" i="19"/>
  <c r="T12" i="19"/>
  <c r="S11" i="19"/>
  <c r="U10" i="19"/>
  <c r="U9" i="19"/>
  <c r="T8" i="19"/>
  <c r="U7" i="19"/>
  <c r="S5" i="19"/>
  <c r="E17" i="12" l="1"/>
  <c r="AG14" i="14"/>
  <c r="AG13" i="14"/>
  <c r="AG12" i="14"/>
  <c r="AI15" i="14"/>
  <c r="D12" i="12"/>
  <c r="L24" i="8"/>
  <c r="L22" i="8"/>
  <c r="S5" i="20" l="1"/>
  <c r="AE28" i="19"/>
  <c r="AE28" i="14"/>
  <c r="N23" i="20" l="1"/>
  <c r="M22" i="20"/>
  <c r="M23" i="19"/>
  <c r="N22" i="19"/>
  <c r="U26" i="20"/>
  <c r="U25" i="20"/>
  <c r="T23" i="20"/>
  <c r="U22" i="20"/>
  <c r="N12" i="20"/>
  <c r="E23" i="20"/>
  <c r="G22" i="20"/>
  <c r="F7" i="20"/>
  <c r="AH23" i="19"/>
  <c r="AI22" i="19"/>
  <c r="AI8" i="19"/>
  <c r="AH7" i="19"/>
  <c r="AI22" i="14"/>
  <c r="AA23" i="14"/>
  <c r="Z22" i="14"/>
  <c r="N8" i="14"/>
  <c r="M7" i="14"/>
  <c r="N13" i="14"/>
  <c r="M12" i="14"/>
  <c r="F23" i="14"/>
  <c r="G22" i="14"/>
  <c r="AA23" i="8"/>
  <c r="AB22" i="8"/>
  <c r="AB17" i="8"/>
  <c r="AA14" i="8"/>
  <c r="AB13" i="8"/>
  <c r="AB12" i="8"/>
  <c r="AB9" i="8"/>
  <c r="AB8" i="8"/>
  <c r="AA7" i="8"/>
  <c r="N17" i="8"/>
  <c r="G17" i="8"/>
  <c r="F15" i="8"/>
  <c r="G14" i="8"/>
  <c r="N13" i="8"/>
  <c r="E13" i="8"/>
  <c r="M12" i="8"/>
  <c r="G12" i="8"/>
  <c r="N10" i="8"/>
  <c r="N9" i="8"/>
  <c r="G9" i="8"/>
  <c r="M8" i="8"/>
  <c r="G8" i="8"/>
  <c r="M7" i="8"/>
  <c r="F7" i="8"/>
  <c r="Q27" i="20" l="1"/>
  <c r="G25" i="12"/>
  <c r="F25" i="12"/>
  <c r="E25" i="12"/>
  <c r="D25" i="12"/>
  <c r="C25" i="12"/>
  <c r="U18" i="20" l="1"/>
  <c r="N17" i="20"/>
  <c r="G17" i="20"/>
  <c r="G14" i="20"/>
  <c r="F13" i="20"/>
  <c r="G12" i="20"/>
  <c r="S8" i="20" l="1"/>
  <c r="T7" i="20"/>
  <c r="U29" i="20" l="1"/>
  <c r="R32" i="20" s="1"/>
  <c r="T29" i="20"/>
  <c r="R31" i="20" s="1"/>
  <c r="K25" i="12" s="1"/>
  <c r="S29" i="20"/>
  <c r="R30" i="20" s="1"/>
  <c r="J25" i="12" s="1"/>
  <c r="R36" i="20" l="1"/>
  <c r="P25" i="12" s="1"/>
  <c r="L25" i="12"/>
  <c r="AH7" i="14"/>
  <c r="AB12" i="15" l="1"/>
  <c r="F5" i="12" l="1"/>
  <c r="E5" i="12"/>
  <c r="AA15" i="19" l="1"/>
  <c r="AB14" i="19"/>
  <c r="AB13" i="19"/>
  <c r="AB12" i="19"/>
  <c r="F23" i="19"/>
  <c r="G22" i="19"/>
  <c r="G14" i="19"/>
  <c r="Z24" i="15"/>
  <c r="Z22" i="15"/>
  <c r="AB15" i="15"/>
  <c r="AA14" i="15"/>
  <c r="AB13" i="15"/>
  <c r="M15" i="15"/>
  <c r="N14" i="15"/>
  <c r="L13" i="15"/>
  <c r="N12" i="15"/>
  <c r="G23" i="15"/>
  <c r="F22" i="15"/>
  <c r="G17" i="15"/>
  <c r="G14" i="15"/>
  <c r="F13" i="15"/>
  <c r="G12" i="15"/>
  <c r="E10" i="15"/>
  <c r="G9" i="15"/>
  <c r="F8" i="15"/>
  <c r="G7" i="15"/>
  <c r="E5" i="15"/>
  <c r="U12" i="14"/>
  <c r="U11" i="14"/>
  <c r="U9" i="14"/>
  <c r="T8" i="14"/>
  <c r="U7" i="14"/>
  <c r="T14" i="14"/>
  <c r="G17" i="14"/>
  <c r="E5" i="14"/>
  <c r="AI17" i="8"/>
  <c r="AI15" i="8"/>
  <c r="AH14" i="8"/>
  <c r="AI13" i="8"/>
  <c r="AG12" i="8"/>
  <c r="AH9" i="8"/>
  <c r="AI7" i="8"/>
  <c r="U19" i="8"/>
  <c r="T14" i="8"/>
  <c r="U13" i="8"/>
  <c r="U10" i="8"/>
  <c r="U9" i="8"/>
  <c r="T8" i="8"/>
  <c r="U7" i="8"/>
  <c r="S5" i="8"/>
  <c r="G24" i="8"/>
  <c r="F23" i="8"/>
  <c r="J27" i="20" l="1"/>
  <c r="B28" i="20"/>
  <c r="Q28" i="19"/>
  <c r="F7" i="19"/>
  <c r="Q28" i="15"/>
  <c r="L6" i="20" l="1"/>
  <c r="L5" i="20"/>
  <c r="E5" i="20"/>
  <c r="F29" i="20" l="1"/>
  <c r="D31" i="20" s="1"/>
  <c r="K23" i="12" s="1"/>
  <c r="G29" i="20"/>
  <c r="D32" i="20" s="1"/>
  <c r="L23" i="12" s="1"/>
  <c r="E29" i="20"/>
  <c r="D30" i="20" s="1"/>
  <c r="D36" i="20" l="1"/>
  <c r="P23" i="12" s="1"/>
  <c r="J23" i="12"/>
  <c r="G23" i="12"/>
  <c r="F23" i="12"/>
  <c r="E23" i="12"/>
  <c r="D23" i="12"/>
  <c r="C23" i="12"/>
  <c r="G24" i="12"/>
  <c r="F24" i="12"/>
  <c r="E24" i="12"/>
  <c r="D24" i="12"/>
  <c r="C24" i="12"/>
  <c r="C5" i="12"/>
  <c r="D5" i="12"/>
  <c r="AH23" i="15" l="1"/>
  <c r="AI22" i="15"/>
  <c r="AI17" i="15"/>
  <c r="AI9" i="15"/>
  <c r="AH7" i="15"/>
  <c r="AB17" i="15"/>
  <c r="AB10" i="15"/>
  <c r="AA7" i="15"/>
  <c r="T7" i="15"/>
  <c r="AA15" i="14" l="1"/>
  <c r="AB14" i="14"/>
  <c r="Z13" i="14"/>
  <c r="AB12" i="14"/>
  <c r="U20" i="14" l="1"/>
  <c r="L29" i="20" l="1"/>
  <c r="K30" i="20" s="1"/>
  <c r="J24" i="12" s="1"/>
  <c r="M29" i="20" l="1"/>
  <c r="K31" i="20" s="1"/>
  <c r="K24" i="12" s="1"/>
  <c r="N29" i="20"/>
  <c r="K32" i="20" s="1"/>
  <c r="L24" i="12" s="1"/>
  <c r="K36" i="20" l="1"/>
  <c r="P24" i="12" s="1"/>
  <c r="Q27" i="19"/>
  <c r="AI12" i="19" l="1"/>
  <c r="AH13" i="19"/>
  <c r="AI14" i="19"/>
  <c r="L14" i="19"/>
  <c r="M13" i="19"/>
  <c r="N12" i="19"/>
  <c r="M23" i="15"/>
  <c r="N22" i="15"/>
  <c r="N9" i="15"/>
  <c r="L8" i="15"/>
  <c r="M7" i="15"/>
  <c r="M23" i="14"/>
  <c r="N22" i="14"/>
  <c r="C28" i="15" l="1"/>
  <c r="AE28" i="8"/>
  <c r="C28" i="8"/>
  <c r="AH24" i="8"/>
  <c r="AH29" i="8" s="1"/>
  <c r="AF31" i="8" s="1"/>
  <c r="AI23" i="8"/>
  <c r="AI22" i="8"/>
  <c r="AI29" i="8"/>
  <c r="AF32" i="8" s="1"/>
  <c r="AB29" i="15"/>
  <c r="Y32" i="15" s="1"/>
  <c r="AA29" i="15"/>
  <c r="Y31" i="15" s="1"/>
  <c r="F29" i="15"/>
  <c r="D31" i="15" s="1"/>
  <c r="G29" i="8" l="1"/>
  <c r="D32" i="8" s="1"/>
  <c r="G29" i="15"/>
  <c r="D32" i="15" s="1"/>
  <c r="F29" i="8"/>
  <c r="D31" i="8" s="1"/>
  <c r="AA23" i="19"/>
  <c r="AB22" i="19"/>
  <c r="AE28" i="15" l="1"/>
  <c r="C28" i="19"/>
  <c r="AA7" i="14"/>
  <c r="Q27" i="14"/>
  <c r="C28" i="14"/>
  <c r="Q28" i="8"/>
  <c r="E10" i="12" l="1"/>
  <c r="D10" i="12"/>
  <c r="G15" i="12"/>
  <c r="E15" i="12"/>
  <c r="D15" i="12"/>
  <c r="G6" i="12"/>
  <c r="F6" i="12"/>
  <c r="E6" i="12"/>
  <c r="D6" i="12"/>
  <c r="AA7" i="19"/>
  <c r="N17" i="19"/>
  <c r="L9" i="19"/>
  <c r="N8" i="19"/>
  <c r="M7" i="19"/>
  <c r="AB9" i="19"/>
  <c r="AI17" i="19"/>
  <c r="AB17" i="19"/>
  <c r="AB8" i="19"/>
  <c r="AI29" i="19" l="1"/>
  <c r="AF32" i="19" s="1"/>
  <c r="M29" i="19"/>
  <c r="K31" i="19" s="1"/>
  <c r="N29" i="19"/>
  <c r="K32" i="19" s="1"/>
  <c r="AH29" i="19"/>
  <c r="AF31" i="19" s="1"/>
  <c r="AB29" i="19"/>
  <c r="Y32" i="19" s="1"/>
  <c r="AA29" i="19"/>
  <c r="Y31" i="19" s="1"/>
  <c r="U9" i="15"/>
  <c r="N17" i="15"/>
  <c r="M29" i="15"/>
  <c r="K31" i="15" s="1"/>
  <c r="N29" i="15" l="1"/>
  <c r="K32" i="15" s="1"/>
  <c r="F29" i="14"/>
  <c r="D31" i="14" s="1"/>
  <c r="G29" i="14"/>
  <c r="D32" i="14" s="1"/>
  <c r="AB29" i="8" l="1"/>
  <c r="Y32" i="8" s="1"/>
  <c r="L6" i="12" s="1"/>
  <c r="AA29" i="8"/>
  <c r="Y31" i="8" s="1"/>
  <c r="K6" i="12" s="1"/>
  <c r="Z29" i="8"/>
  <c r="Y30" i="8" s="1"/>
  <c r="J6" i="12" s="1"/>
  <c r="P6" i="12" l="1"/>
  <c r="Y36" i="8"/>
  <c r="AH29" i="14" l="1"/>
  <c r="G17" i="19" l="1"/>
  <c r="AB8" i="14"/>
  <c r="Z6" i="14" l="1"/>
  <c r="L6" i="14"/>
  <c r="Z6" i="19"/>
  <c r="L6" i="19"/>
  <c r="Z6" i="15"/>
  <c r="L6" i="15"/>
  <c r="E19" i="12" l="1"/>
  <c r="O10" i="12"/>
  <c r="E21" i="12"/>
  <c r="G22" i="12"/>
  <c r="D21" i="12"/>
  <c r="G19" i="12"/>
  <c r="G18" i="12"/>
  <c r="E16" i="12"/>
  <c r="G14" i="12"/>
  <c r="E7" i="12"/>
  <c r="T29" i="19"/>
  <c r="R31" i="19" s="1"/>
  <c r="U29" i="19"/>
  <c r="R32" i="19" s="1"/>
  <c r="S29" i="19"/>
  <c r="L5" i="19"/>
  <c r="L29" i="19" s="1"/>
  <c r="K30" i="19" s="1"/>
  <c r="AG5" i="19"/>
  <c r="AG29" i="19" s="1"/>
  <c r="AF30" i="19" s="1"/>
  <c r="E5" i="19"/>
  <c r="Z5" i="19"/>
  <c r="Z29" i="19" s="1"/>
  <c r="Y30" i="19" s="1"/>
  <c r="Z5" i="15"/>
  <c r="Z29" i="15" s="1"/>
  <c r="Y30" i="15" s="1"/>
  <c r="Y36" i="15" s="1"/>
  <c r="K36" i="19" l="1"/>
  <c r="P19" i="12" s="1"/>
  <c r="J19" i="12"/>
  <c r="AF36" i="19"/>
  <c r="P22" i="12" s="1"/>
  <c r="J22" i="12"/>
  <c r="Y36" i="19"/>
  <c r="P21" i="12" s="1"/>
  <c r="J21" i="12"/>
  <c r="E29" i="19"/>
  <c r="D30" i="19" s="1"/>
  <c r="J18" i="12" s="1"/>
  <c r="G29" i="19"/>
  <c r="D32" i="19" s="1"/>
  <c r="R30" i="19"/>
  <c r="F29" i="19"/>
  <c r="D31" i="19" s="1"/>
  <c r="R36" i="19" l="1"/>
  <c r="P20" i="12" s="1"/>
  <c r="J20" i="12"/>
  <c r="E29" i="15"/>
  <c r="D30" i="15" s="1"/>
  <c r="D36" i="15" s="1"/>
  <c r="P13" i="12" s="1"/>
  <c r="J13" i="12" l="1"/>
  <c r="AA29" i="14"/>
  <c r="Y31" i="14" s="1"/>
  <c r="G13" i="12"/>
  <c r="M4" i="12" l="1"/>
  <c r="M3" i="12"/>
  <c r="G4" i="12"/>
  <c r="G3" i="12"/>
  <c r="F4" i="12"/>
  <c r="E4" i="12"/>
  <c r="D4" i="12"/>
  <c r="C4" i="12"/>
  <c r="E3" i="12"/>
  <c r="F3" i="12"/>
  <c r="D3" i="12"/>
  <c r="C3" i="12"/>
  <c r="D36" i="19"/>
  <c r="P18" i="12" s="1"/>
  <c r="S8" i="15"/>
  <c r="S5" i="15"/>
  <c r="L5" i="15"/>
  <c r="L29" i="15" s="1"/>
  <c r="K30" i="15" s="1"/>
  <c r="K36" i="15" l="1"/>
  <c r="P14" i="12" s="1"/>
  <c r="J14" i="12"/>
  <c r="S29" i="15"/>
  <c r="R30" i="15" s="1"/>
  <c r="T29" i="15"/>
  <c r="R31" i="15" s="1"/>
  <c r="U29" i="15"/>
  <c r="R32" i="15" s="1"/>
  <c r="J15" i="12" l="1"/>
  <c r="J16" i="12"/>
  <c r="AH29" i="15"/>
  <c r="AF31" i="15" s="1"/>
  <c r="AI29" i="15"/>
  <c r="AF32" i="15" s="1"/>
  <c r="AG5" i="15"/>
  <c r="AG29" i="15" s="1"/>
  <c r="AF30" i="15" s="1"/>
  <c r="J17" i="12" s="1"/>
  <c r="AF31" i="14"/>
  <c r="AI8" i="14"/>
  <c r="S29" i="14"/>
  <c r="R30" i="14" s="1"/>
  <c r="J10" i="12" s="1"/>
  <c r="T29" i="14" l="1"/>
  <c r="R31" i="14" s="1"/>
  <c r="AF36" i="15"/>
  <c r="P17" i="12" s="1"/>
  <c r="P16" i="12"/>
  <c r="R36" i="15"/>
  <c r="P15" i="12" s="1"/>
  <c r="AI17" i="14" l="1"/>
  <c r="AB17" i="14"/>
  <c r="N17" i="14"/>
  <c r="N29" i="14" s="1"/>
  <c r="K32" i="14" s="1"/>
  <c r="U29" i="14"/>
  <c r="R32" i="14" s="1"/>
  <c r="L10" i="12" s="1"/>
  <c r="M29" i="14"/>
  <c r="K31" i="14" s="1"/>
  <c r="K9" i="12" s="1"/>
  <c r="AG5" i="14"/>
  <c r="AG29" i="14" s="1"/>
  <c r="AF30" i="14" s="1"/>
  <c r="J12" i="12" s="1"/>
  <c r="Z5" i="14"/>
  <c r="Z29" i="14" s="1"/>
  <c r="Y30" i="14" s="1"/>
  <c r="J11" i="12" s="1"/>
  <c r="L5" i="14"/>
  <c r="L29" i="14" s="1"/>
  <c r="K30" i="14" s="1"/>
  <c r="J9" i="12" s="1"/>
  <c r="U29" i="8"/>
  <c r="R32" i="8" s="1"/>
  <c r="L5" i="12" s="1"/>
  <c r="T29" i="8"/>
  <c r="R31" i="8" s="1"/>
  <c r="K5" i="12" s="1"/>
  <c r="K3" i="12"/>
  <c r="L6" i="8"/>
  <c r="AG5" i="8"/>
  <c r="S29" i="8"/>
  <c r="R30" i="8" s="1"/>
  <c r="J5" i="12" s="1"/>
  <c r="L5" i="8"/>
  <c r="E5" i="8"/>
  <c r="E29" i="8" s="1"/>
  <c r="D30" i="8" s="1"/>
  <c r="D36" i="8" s="1"/>
  <c r="P3" i="12" s="1"/>
  <c r="L22" i="12"/>
  <c r="K22" i="12"/>
  <c r="F22" i="12"/>
  <c r="E22" i="12"/>
  <c r="D22" i="12"/>
  <c r="C22" i="12"/>
  <c r="L21" i="12"/>
  <c r="K21" i="12"/>
  <c r="G21" i="12"/>
  <c r="F21" i="12"/>
  <c r="C21" i="12"/>
  <c r="L20" i="12"/>
  <c r="K20" i="12"/>
  <c r="L19" i="12"/>
  <c r="K19" i="12"/>
  <c r="F19" i="12"/>
  <c r="D19" i="12"/>
  <c r="C19" i="12"/>
  <c r="L18" i="12"/>
  <c r="K18" i="12"/>
  <c r="F18" i="12"/>
  <c r="E18" i="12"/>
  <c r="D18" i="12"/>
  <c r="C18" i="12"/>
  <c r="L17" i="12"/>
  <c r="K17" i="12"/>
  <c r="G17" i="12"/>
  <c r="F17" i="12"/>
  <c r="D17" i="12"/>
  <c r="C17" i="12"/>
  <c r="L16" i="12"/>
  <c r="K16" i="12"/>
  <c r="G16" i="12"/>
  <c r="F16" i="12"/>
  <c r="D16" i="12"/>
  <c r="C16" i="12"/>
  <c r="L15" i="12"/>
  <c r="K15" i="12"/>
  <c r="C15" i="12"/>
  <c r="L14" i="12"/>
  <c r="K14" i="12"/>
  <c r="F14" i="12"/>
  <c r="E14" i="12"/>
  <c r="D14" i="12"/>
  <c r="C14" i="12"/>
  <c r="L13" i="12"/>
  <c r="K13" i="12"/>
  <c r="F13" i="12"/>
  <c r="E13" i="12"/>
  <c r="D13" i="12"/>
  <c r="C13" i="12"/>
  <c r="K12" i="12"/>
  <c r="G12" i="12"/>
  <c r="F12" i="12"/>
  <c r="E12" i="12"/>
  <c r="C12" i="12"/>
  <c r="K11" i="12"/>
  <c r="G11" i="12"/>
  <c r="F11" i="12"/>
  <c r="E11" i="12"/>
  <c r="D11" i="12"/>
  <c r="C11" i="12"/>
  <c r="K10" i="12"/>
  <c r="G10" i="12"/>
  <c r="C10" i="12"/>
  <c r="G9" i="12"/>
  <c r="F9" i="12"/>
  <c r="E9" i="12"/>
  <c r="D9" i="12"/>
  <c r="C9" i="12"/>
  <c r="G8" i="12"/>
  <c r="F8" i="12"/>
  <c r="E8" i="12"/>
  <c r="D8" i="12"/>
  <c r="C8" i="12"/>
  <c r="G7" i="12"/>
  <c r="F7" i="12"/>
  <c r="D7" i="12"/>
  <c r="C7" i="12"/>
  <c r="P10" i="12" l="1"/>
  <c r="AG29" i="8"/>
  <c r="AF30" i="8" s="1"/>
  <c r="AF36" i="8" s="1"/>
  <c r="AI29" i="14"/>
  <c r="AF32" i="14" s="1"/>
  <c r="J3" i="12"/>
  <c r="E29" i="14"/>
  <c r="D30" i="14" s="1"/>
  <c r="AB29" i="14"/>
  <c r="Y32" i="14" s="1"/>
  <c r="L29" i="8"/>
  <c r="K30" i="8" s="1"/>
  <c r="J4" i="12" s="1"/>
  <c r="M29" i="8"/>
  <c r="K31" i="8" s="1"/>
  <c r="K4" i="12" s="1"/>
  <c r="R36" i="8"/>
  <c r="P5" i="12" s="1"/>
  <c r="R36" i="14"/>
  <c r="K36" i="14"/>
  <c r="N29" i="8"/>
  <c r="K32" i="8" s="1"/>
  <c r="L4" i="12" s="1"/>
  <c r="L7" i="12"/>
  <c r="K8" i="12"/>
  <c r="K7" i="12"/>
  <c r="L9" i="12"/>
  <c r="P9" i="12" s="1"/>
  <c r="L8" i="12"/>
  <c r="J7" i="12" l="1"/>
  <c r="P7" i="12" s="1"/>
  <c r="L12" i="12"/>
  <c r="P12" i="12" s="1"/>
  <c r="AF36" i="14"/>
  <c r="D36" i="14"/>
  <c r="J8" i="12"/>
  <c r="P8" i="12" s="1"/>
  <c r="Y36" i="14"/>
  <c r="L11" i="12"/>
  <c r="P11" i="12" s="1"/>
  <c r="K36" i="8"/>
  <c r="P4" i="12" s="1"/>
  <c r="L3" i="12"/>
</calcChain>
</file>

<file path=xl/sharedStrings.xml><?xml version="1.0" encoding="utf-8"?>
<sst xmlns="http://schemas.openxmlformats.org/spreadsheetml/2006/main" count="1112" uniqueCount="456">
  <si>
    <t>其他</t>
  </si>
  <si>
    <t>日期</t>
  </si>
  <si>
    <t>星期</t>
  </si>
  <si>
    <t>主食</t>
  </si>
  <si>
    <t>供應廠商電話:楊小姐0917612565</t>
    <phoneticPr fontId="1" type="noConversion"/>
  </si>
  <si>
    <t>供應廠商:晶品食品有限公司</t>
    <phoneticPr fontId="1" type="noConversion"/>
  </si>
  <si>
    <t>營養師:陳采瑜</t>
    <phoneticPr fontId="1" type="noConversion"/>
  </si>
  <si>
    <t>供應廠商營養師:陳采瑜</t>
    <phoneticPr fontId="1" type="noConversion"/>
  </si>
  <si>
    <t>廠商電話:08-7369730</t>
    <phoneticPr fontId="1" type="noConversion"/>
  </si>
  <si>
    <t>白米</t>
    <phoneticPr fontId="1" type="noConversion"/>
  </si>
  <si>
    <t>油脂與堅果種子類(份)</t>
    <phoneticPr fontId="1" type="noConversion"/>
  </si>
  <si>
    <t>乳品類(份)</t>
    <phoneticPr fontId="1" type="noConversion"/>
  </si>
  <si>
    <t>※每週1次有機蔬菜。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</si>
  <si>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</si>
  <si>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水果</t>
    <phoneticPr fontId="1" type="noConversion"/>
  </si>
  <si>
    <t>其他</t>
    <phoneticPr fontId="1" type="noConversion"/>
  </si>
  <si>
    <t>營養供應比例</t>
    <phoneticPr fontId="1" type="noConversion"/>
  </si>
  <si>
    <t>年級</t>
    <phoneticPr fontId="1" type="noConversion"/>
  </si>
  <si>
    <t>營養師:</t>
    <phoneticPr fontId="1" type="noConversion"/>
  </si>
  <si>
    <t xml:space="preserve">午餐秘書: </t>
    <phoneticPr fontId="1" type="noConversion"/>
  </si>
  <si>
    <t xml:space="preserve">                      </t>
    <phoneticPr fontId="1" type="noConversion"/>
  </si>
  <si>
    <t>主任:</t>
    <phoneticPr fontId="1" type="noConversion"/>
  </si>
  <si>
    <t>校長:</t>
    <phoneticPr fontId="1" type="noConversion"/>
  </si>
  <si>
    <t>本公司一律使用國產豬、牛肉食材</t>
    <phoneticPr fontId="1" type="noConversion"/>
  </si>
  <si>
    <t>營養師:</t>
    <phoneticPr fontId="1" type="noConversion"/>
  </si>
  <si>
    <t xml:space="preserve">午餐秘書: </t>
    <phoneticPr fontId="1" type="noConversion"/>
  </si>
  <si>
    <t xml:space="preserve">                      </t>
    <phoneticPr fontId="1" type="noConversion"/>
  </si>
  <si>
    <t>主任:</t>
    <phoneticPr fontId="1" type="noConversion"/>
  </si>
  <si>
    <t>校長:</t>
    <phoneticPr fontId="1" type="noConversion"/>
  </si>
  <si>
    <t>本公司一律使用國產豬、牛肉食材</t>
    <phoneticPr fontId="1" type="noConversion"/>
  </si>
  <si>
    <t>湯</t>
    <phoneticPr fontId="1" type="noConversion"/>
  </si>
  <si>
    <t>蔬菜類(份)</t>
    <phoneticPr fontId="1" type="noConversion"/>
  </si>
  <si>
    <t>副食</t>
    <phoneticPr fontId="1" type="noConversion"/>
  </si>
  <si>
    <t>附註</t>
    <phoneticPr fontId="1" type="noConversion"/>
  </si>
  <si>
    <t>五穀根莖類(份)</t>
    <phoneticPr fontId="1" type="noConversion"/>
  </si>
  <si>
    <t>熱量(kcal)</t>
    <phoneticPr fontId="1" type="noConversion"/>
  </si>
  <si>
    <t>項目</t>
    <phoneticPr fontId="1" type="noConversion"/>
  </si>
  <si>
    <t>副 食一</t>
  </si>
  <si>
    <t>副 食二</t>
  </si>
  <si>
    <t>紅蘿蔔</t>
  </si>
  <si>
    <t>湯</t>
  </si>
  <si>
    <t>糙米飯</t>
    <phoneticPr fontId="1" type="noConversion"/>
  </si>
  <si>
    <t xml:space="preserve"> 星期五</t>
  </si>
  <si>
    <t>食材</t>
    <phoneticPr fontId="1" type="noConversion"/>
  </si>
  <si>
    <t>豆魚蛋肉類(份)</t>
  </si>
  <si>
    <t>本公司一律使用國產豬、牛肉食材</t>
    <phoneticPr fontId="1" type="noConversion"/>
  </si>
  <si>
    <t>菜名/烹調法</t>
  </si>
  <si>
    <t>材料</t>
  </si>
  <si>
    <t>水果</t>
  </si>
  <si>
    <t>年級</t>
    <phoneticPr fontId="1" type="noConversion"/>
  </si>
  <si>
    <t>副 食三</t>
    <phoneticPr fontId="1" type="noConversion"/>
  </si>
  <si>
    <t>全榖雜糧類(份)</t>
    <phoneticPr fontId="1" type="noConversion"/>
  </si>
  <si>
    <t>熱量(大卡)</t>
    <phoneticPr fontId="1" type="noConversion"/>
  </si>
  <si>
    <t>2.5</t>
    <phoneticPr fontId="1" type="noConversion"/>
  </si>
  <si>
    <t>菜名/烹調法</t>
    <phoneticPr fontId="1" type="noConversion"/>
  </si>
  <si>
    <t>食材</t>
    <phoneticPr fontId="1" type="noConversion"/>
  </si>
  <si>
    <t>學校採購量(kg)</t>
    <phoneticPr fontId="1" type="noConversion"/>
  </si>
  <si>
    <t>紅蘿蔔</t>
    <phoneticPr fontId="1" type="noConversion"/>
  </si>
  <si>
    <t>絞肉</t>
    <phoneticPr fontId="1" type="noConversion"/>
  </si>
  <si>
    <t>2.5</t>
    <phoneticPr fontId="1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</si>
  <si>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</si>
  <si>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>水果</t>
    <phoneticPr fontId="1" type="noConversion"/>
  </si>
  <si>
    <t>年級</t>
    <phoneticPr fontId="1" type="noConversion"/>
  </si>
  <si>
    <t>全榖雜糧類(份)</t>
    <phoneticPr fontId="1" type="noConversion"/>
  </si>
  <si>
    <t>豆魚蛋肉類(份)</t>
    <phoneticPr fontId="1" type="noConversion"/>
  </si>
  <si>
    <t>蘿蔔</t>
    <phoneticPr fontId="1" type="noConversion"/>
  </si>
  <si>
    <t>肉絲</t>
    <phoneticPr fontId="1" type="noConversion"/>
  </si>
  <si>
    <t>副 食二</t>
    <phoneticPr fontId="1" type="noConversion"/>
  </si>
  <si>
    <t>1份</t>
    <phoneticPr fontId="1" type="noConversion"/>
  </si>
  <si>
    <t>供應人數：  人</t>
    <phoneticPr fontId="1" type="noConversion"/>
  </si>
  <si>
    <t>白米飯</t>
    <phoneticPr fontId="1" type="noConversion"/>
  </si>
  <si>
    <t>乳品類(份)</t>
    <phoneticPr fontId="1" type="noConversion"/>
  </si>
  <si>
    <t>200ml</t>
    <phoneticPr fontId="1" type="noConversion"/>
  </si>
  <si>
    <t>芹菜</t>
    <phoneticPr fontId="1" type="noConversion"/>
  </si>
  <si>
    <t>五</t>
    <phoneticPr fontId="1" type="noConversion"/>
  </si>
  <si>
    <t>五</t>
    <phoneticPr fontId="1" type="noConversion"/>
  </si>
  <si>
    <t>四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</si>
  <si>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</si>
  <si>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</si>
  <si>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</si>
  <si>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</si>
  <si>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一</t>
    <phoneticPr fontId="1" type="noConversion"/>
  </si>
  <si>
    <t>日期</t>
    <phoneticPr fontId="1" type="noConversion"/>
  </si>
  <si>
    <t>日期</t>
    <phoneticPr fontId="1" type="noConversion"/>
  </si>
  <si>
    <t>星期三</t>
    <phoneticPr fontId="1" type="noConversion"/>
  </si>
  <si>
    <t>九層塔</t>
    <phoneticPr fontId="1" type="noConversion"/>
  </si>
  <si>
    <t>營養師:</t>
    <phoneticPr fontId="1" type="noConversion"/>
  </si>
  <si>
    <t xml:space="preserve"> 水果類(份)</t>
    <phoneticPr fontId="1" type="noConversion"/>
  </si>
  <si>
    <t>雞蛋</t>
    <phoneticPr fontId="1" type="noConversion"/>
  </si>
  <si>
    <t>油脂與堅果種子類(份)</t>
    <phoneticPr fontId="1" type="noConversion"/>
  </si>
  <si>
    <t>豆魚蛋肉類(份)</t>
    <phoneticPr fontId="1" type="noConversion"/>
  </si>
  <si>
    <t>山東白</t>
    <phoneticPr fontId="1" type="noConversion"/>
  </si>
  <si>
    <t>深色青菜</t>
    <phoneticPr fontId="1" type="noConversion"/>
  </si>
  <si>
    <t>大黃瓜</t>
    <phoneticPr fontId="1" type="noConversion"/>
  </si>
  <si>
    <t>地瓜葉、青江菜、菠菜、韭菜花、大.小黃瓜、芥藍、空心菜、雪裡紅、杏菜、油菜、菜豆</t>
    <phoneticPr fontId="1" type="noConversion"/>
  </si>
  <si>
    <t>白米</t>
    <phoneticPr fontId="19" type="noConversion"/>
  </si>
  <si>
    <t>白米飯</t>
    <phoneticPr fontId="1" type="noConversion"/>
  </si>
  <si>
    <t>白米</t>
    <phoneticPr fontId="1" type="noConversion"/>
  </si>
  <si>
    <t>糙米</t>
  </si>
  <si>
    <t>洋蔥</t>
    <phoneticPr fontId="1" type="noConversion"/>
  </si>
  <si>
    <t>高麗菜</t>
  </si>
  <si>
    <t>冬粉</t>
  </si>
  <si>
    <t>有機蔬菜</t>
    <phoneticPr fontId="1" type="noConversion"/>
  </si>
  <si>
    <t>深色青菜</t>
    <phoneticPr fontId="1" type="noConversion"/>
  </si>
  <si>
    <t>鮮菇雞湯</t>
    <phoneticPr fontId="1" type="noConversion"/>
  </si>
  <si>
    <t>金針菇</t>
    <phoneticPr fontId="19" type="noConversion"/>
  </si>
  <si>
    <t>適量</t>
    <phoneticPr fontId="20" type="noConversion"/>
  </si>
  <si>
    <t>c</t>
    <phoneticPr fontId="1" type="noConversion"/>
  </si>
  <si>
    <t>p</t>
    <phoneticPr fontId="1" type="noConversion"/>
  </si>
  <si>
    <t>v</t>
    <phoneticPr fontId="1" type="noConversion"/>
  </si>
  <si>
    <t>2.5</t>
    <phoneticPr fontId="1" type="noConversion"/>
  </si>
  <si>
    <t>海帶芽</t>
  </si>
  <si>
    <t>肉片</t>
    <phoneticPr fontId="1" type="noConversion"/>
  </si>
  <si>
    <t>高麗菜</t>
    <phoneticPr fontId="1" type="noConversion"/>
  </si>
  <si>
    <t>適量</t>
    <phoneticPr fontId="1" type="noConversion"/>
  </si>
  <si>
    <t>有機蔬菜</t>
  </si>
  <si>
    <t>深色青菜</t>
  </si>
  <si>
    <t>.</t>
    <phoneticPr fontId="1" type="noConversion"/>
  </si>
  <si>
    <t>高麗菜、絲瓜、大白菜、豆芽菜、鵝白菜、西芹</t>
  </si>
  <si>
    <t>青蔥</t>
    <phoneticPr fontId="1" type="noConversion"/>
  </si>
  <si>
    <t xml:space="preserve">  </t>
    <phoneticPr fontId="1" type="noConversion"/>
  </si>
  <si>
    <t>豆腐</t>
    <phoneticPr fontId="1" type="noConversion"/>
  </si>
  <si>
    <t>關東煮(煮)</t>
    <phoneticPr fontId="1" type="noConversion"/>
  </si>
  <si>
    <t>黑輪條</t>
    <phoneticPr fontId="1" type="noConversion"/>
  </si>
  <si>
    <t>香菇</t>
    <phoneticPr fontId="1" type="noConversion"/>
  </si>
  <si>
    <t>地瓜葉、青江菜、菠菜、韭菜花、大.小黃瓜、芥藍、空心菜、雪裡紅、杏菜、油菜、菜豆</t>
  </si>
  <si>
    <t>三杯雞(炒)</t>
    <phoneticPr fontId="1" type="noConversion"/>
  </si>
  <si>
    <t>薑片</t>
    <phoneticPr fontId="1" type="noConversion"/>
  </si>
  <si>
    <t>適量</t>
  </si>
  <si>
    <t xml:space="preserve">                             </t>
    <phoneticPr fontId="1" type="noConversion"/>
  </si>
  <si>
    <t>玉米粒</t>
    <phoneticPr fontId="1" type="noConversion"/>
  </si>
  <si>
    <t>雞蛋</t>
    <phoneticPr fontId="1" type="noConversion"/>
  </si>
  <si>
    <t>白米</t>
  </si>
  <si>
    <t>白米</t>
    <phoneticPr fontId="1" type="noConversion"/>
  </si>
  <si>
    <t>有機青菜</t>
    <phoneticPr fontId="1" type="noConversion"/>
  </si>
  <si>
    <t>魚丸</t>
    <phoneticPr fontId="1" type="noConversion"/>
  </si>
  <si>
    <t>海帶芽豆腐湯</t>
    <phoneticPr fontId="1" type="noConversion"/>
  </si>
  <si>
    <t>海帶芽</t>
    <phoneticPr fontId="1" type="noConversion"/>
  </si>
  <si>
    <t>肉丁</t>
    <phoneticPr fontId="19" type="noConversion"/>
  </si>
  <si>
    <t xml:space="preserve"> </t>
    <phoneticPr fontId="1" type="noConversion"/>
  </si>
  <si>
    <t>乳品類(份)</t>
    <phoneticPr fontId="1" type="noConversion"/>
  </si>
  <si>
    <t>糙米飯</t>
    <phoneticPr fontId="1" type="noConversion"/>
  </si>
  <si>
    <t>山東白</t>
  </si>
  <si>
    <t>紅燒豬肉(滷)</t>
    <phoneticPr fontId="1" type="noConversion"/>
  </si>
  <si>
    <t>濕筍干</t>
    <phoneticPr fontId="1" type="noConversion"/>
  </si>
  <si>
    <t>香菜</t>
    <phoneticPr fontId="1" type="noConversion"/>
  </si>
  <si>
    <t>味噌</t>
    <phoneticPr fontId="1" type="noConversion"/>
  </si>
  <si>
    <t>排丁</t>
    <phoneticPr fontId="19" type="noConversion"/>
  </si>
  <si>
    <t>光雞丁</t>
    <phoneticPr fontId="1" type="noConversion"/>
  </si>
  <si>
    <t>12/5</t>
  </si>
  <si>
    <t>12/19</t>
  </si>
  <si>
    <t>12/26</t>
  </si>
  <si>
    <t>義大利香料</t>
    <phoneticPr fontId="1" type="noConversion"/>
  </si>
  <si>
    <t>絞肉</t>
    <phoneticPr fontId="1" type="noConversion"/>
  </si>
  <si>
    <t>玉米蛋花湯</t>
    <phoneticPr fontId="1" type="noConversion"/>
  </si>
  <si>
    <t>適量</t>
    <phoneticPr fontId="1" type="noConversion"/>
  </si>
  <si>
    <t>雞蛋</t>
    <phoneticPr fontId="19" type="noConversion"/>
  </si>
  <si>
    <t>米血</t>
    <phoneticPr fontId="1" type="noConversion"/>
  </si>
  <si>
    <t>高麗菜</t>
    <phoneticPr fontId="1" type="noConversion"/>
  </si>
  <si>
    <t>油豆腐</t>
  </si>
  <si>
    <t>高麗菜、絲瓜、大白菜、豆芽菜、鵝白菜、西芹</t>
    <phoneticPr fontId="1" type="noConversion"/>
  </si>
  <si>
    <t>蘿蔔</t>
    <phoneticPr fontId="1" type="noConversion"/>
  </si>
  <si>
    <t>麻油肉片(煮)</t>
    <phoneticPr fontId="1" type="noConversion"/>
  </si>
  <si>
    <t>韓式泡菜</t>
    <phoneticPr fontId="1" type="noConversion"/>
  </si>
  <si>
    <t>義式燒雞(煮)</t>
    <phoneticPr fontId="1" type="noConversion"/>
  </si>
  <si>
    <t>白粥</t>
    <phoneticPr fontId="1" type="noConversion"/>
  </si>
  <si>
    <t>杏鮑菇</t>
    <phoneticPr fontId="1" type="noConversion"/>
  </si>
  <si>
    <t>黑胡椒豬柳(炒)</t>
    <phoneticPr fontId="1" type="noConversion"/>
  </si>
  <si>
    <t>肉絲</t>
    <phoneticPr fontId="1" type="noConversion"/>
  </si>
  <si>
    <t>精進</t>
    <phoneticPr fontId="1" type="noConversion"/>
  </si>
  <si>
    <t>綠豆</t>
    <phoneticPr fontId="1" type="noConversion"/>
  </si>
  <si>
    <t>青蔥</t>
    <phoneticPr fontId="1" type="noConversion"/>
  </si>
  <si>
    <t>250mL</t>
    <phoneticPr fontId="1" type="noConversion"/>
  </si>
  <si>
    <t>青花菜</t>
    <phoneticPr fontId="1" type="noConversion"/>
  </si>
  <si>
    <t>芹菜豆皮湯</t>
    <phoneticPr fontId="1" type="noConversion"/>
  </si>
  <si>
    <t>肉骨茶湯</t>
    <phoneticPr fontId="1" type="noConversion"/>
  </si>
  <si>
    <t>龍骨</t>
    <phoneticPr fontId="1" type="noConversion"/>
  </si>
  <si>
    <t>肉骨茶包</t>
    <phoneticPr fontId="1" type="noConversion"/>
  </si>
  <si>
    <t>玉米</t>
    <phoneticPr fontId="1" type="noConversion"/>
  </si>
  <si>
    <t>金針菇</t>
    <phoneticPr fontId="1" type="noConversion"/>
  </si>
  <si>
    <t>黃瓜雞肉湯</t>
    <phoneticPr fontId="1" type="noConversion"/>
  </si>
  <si>
    <t>光雞丁</t>
    <phoneticPr fontId="1" type="noConversion"/>
  </si>
  <si>
    <t>馬鈴薯</t>
    <phoneticPr fontId="1" type="noConversion"/>
  </si>
  <si>
    <t>蘿蔔龍骨湯</t>
    <phoneticPr fontId="1" type="noConversion"/>
  </si>
  <si>
    <t>香滷肉燥(滷)</t>
    <phoneticPr fontId="1" type="noConversion"/>
  </si>
  <si>
    <t>蔥油酥</t>
    <phoneticPr fontId="1" type="noConversion"/>
  </si>
  <si>
    <t>豆薯</t>
    <phoneticPr fontId="1" type="noConversion"/>
  </si>
  <si>
    <t>排丁</t>
    <phoneticPr fontId="1" type="noConversion"/>
  </si>
  <si>
    <t>榨菜肉絲湯</t>
    <phoneticPr fontId="1" type="noConversion"/>
  </si>
  <si>
    <t>有機青菜</t>
    <phoneticPr fontId="1" type="noConversion"/>
  </si>
  <si>
    <t>12/3</t>
  </si>
  <si>
    <t>12/4</t>
  </si>
  <si>
    <t>12/10</t>
  </si>
  <si>
    <t>12/11</t>
  </si>
  <si>
    <t>12/17</t>
  </si>
  <si>
    <t>12/18</t>
  </si>
  <si>
    <t>12/24</t>
  </si>
  <si>
    <t>12/25</t>
  </si>
  <si>
    <t>高麗菜</t>
    <phoneticPr fontId="1" type="noConversion"/>
  </si>
  <si>
    <t>米粉(濕)</t>
    <phoneticPr fontId="1" type="noConversion"/>
  </si>
  <si>
    <t>米粉</t>
    <phoneticPr fontId="1" type="noConversion"/>
  </si>
  <si>
    <t>有機蔬菜</t>
    <phoneticPr fontId="1" type="noConversion"/>
  </si>
  <si>
    <t>柴魚片</t>
    <phoneticPr fontId="1" type="noConversion"/>
  </si>
  <si>
    <t>每人1片</t>
    <phoneticPr fontId="1" type="noConversion"/>
  </si>
  <si>
    <t>雞胸丁</t>
    <phoneticPr fontId="1" type="noConversion"/>
  </si>
  <si>
    <t>馬鈴薯</t>
    <phoneticPr fontId="1" type="noConversion"/>
  </si>
  <si>
    <t>脆筍絲</t>
    <phoneticPr fontId="1" type="noConversion"/>
  </si>
  <si>
    <t>絞肉</t>
    <phoneticPr fontId="1" type="noConversion"/>
  </si>
  <si>
    <t>有機青菜</t>
    <phoneticPr fontId="1" type="noConversion"/>
  </si>
  <si>
    <t>有機青菜</t>
    <phoneticPr fontId="1" type="noConversion"/>
  </si>
  <si>
    <t>龍骨</t>
    <phoneticPr fontId="1" type="noConversion"/>
  </si>
  <si>
    <t>250ml</t>
    <phoneticPr fontId="1" type="noConversion"/>
  </si>
  <si>
    <t>330ml</t>
    <phoneticPr fontId="1" type="noConversion"/>
  </si>
  <si>
    <t>1個</t>
    <phoneticPr fontId="1" type="noConversion"/>
  </si>
  <si>
    <t>200ml</t>
    <phoneticPr fontId="1" type="noConversion"/>
  </si>
  <si>
    <t>200ml</t>
    <phoneticPr fontId="1" type="noConversion"/>
  </si>
  <si>
    <t>100g</t>
    <phoneticPr fontId="1" type="noConversion"/>
  </si>
  <si>
    <t>肉片</t>
    <phoneticPr fontId="1" type="noConversion"/>
  </si>
  <si>
    <t>適量</t>
    <phoneticPr fontId="1" type="noConversion"/>
  </si>
  <si>
    <t>蕃茄豆腐(煮)</t>
    <phoneticPr fontId="1" type="noConversion"/>
  </si>
  <si>
    <t>芹菜</t>
    <phoneticPr fontId="19" type="noConversion"/>
  </si>
  <si>
    <t>蔬菜蛋花湯</t>
    <phoneticPr fontId="1" type="noConversion"/>
  </si>
  <si>
    <t>豆皮包</t>
    <phoneticPr fontId="19" type="noConversion"/>
  </si>
  <si>
    <t>筍絲</t>
    <phoneticPr fontId="1" type="noConversion"/>
  </si>
  <si>
    <t>水果</t>
    <phoneticPr fontId="1" type="noConversion"/>
  </si>
  <si>
    <t>1份</t>
    <phoneticPr fontId="1" type="noConversion"/>
  </si>
  <si>
    <t>牛排麵</t>
    <phoneticPr fontId="1" type="noConversion"/>
  </si>
  <si>
    <t>紅燒豬肉麵(湯料)</t>
    <phoneticPr fontId="1" type="noConversion"/>
  </si>
  <si>
    <t>肉丁</t>
    <phoneticPr fontId="1" type="noConversion"/>
  </si>
  <si>
    <t>紅蘿蔔</t>
    <phoneticPr fontId="1" type="noConversion"/>
  </si>
  <si>
    <t>滷包</t>
    <phoneticPr fontId="1" type="noConversion"/>
  </si>
  <si>
    <t>適量</t>
    <phoneticPr fontId="1" type="noConversion"/>
  </si>
  <si>
    <t>青蔥</t>
    <phoneticPr fontId="1" type="noConversion"/>
  </si>
  <si>
    <t>番茄</t>
    <phoneticPr fontId="1" type="noConversion"/>
  </si>
  <si>
    <t>有機小白菜</t>
    <phoneticPr fontId="1" type="noConversion"/>
  </si>
  <si>
    <t>甜麵醬</t>
    <phoneticPr fontId="1" type="noConversion"/>
  </si>
  <si>
    <t xml:space="preserve">玉米炒蛋(炒)      </t>
    <phoneticPr fontId="1" type="noConversion"/>
  </si>
  <si>
    <t>有機蔬菜</t>
    <phoneticPr fontId="1" type="noConversion"/>
  </si>
  <si>
    <t>p</t>
    <phoneticPr fontId="1" type="noConversion"/>
  </si>
  <si>
    <t>v</t>
    <phoneticPr fontId="1" type="noConversion"/>
  </si>
  <si>
    <t>學校採購量(kg)</t>
    <phoneticPr fontId="1" type="noConversion"/>
  </si>
  <si>
    <t>白米飯</t>
    <phoneticPr fontId="1" type="noConversion"/>
  </si>
  <si>
    <t>豆干</t>
    <phoneticPr fontId="1" type="noConversion"/>
  </si>
  <si>
    <t>香菇</t>
    <phoneticPr fontId="1" type="noConversion"/>
  </si>
  <si>
    <t>木耳</t>
    <phoneticPr fontId="1" type="noConversion"/>
  </si>
  <si>
    <t>韓式泡菜鍋(煮)</t>
    <phoneticPr fontId="1" type="noConversion"/>
  </si>
  <si>
    <t>蔥爆豆干(炒)</t>
    <phoneticPr fontId="1" type="noConversion"/>
  </si>
  <si>
    <t>油蔥酥</t>
    <phoneticPr fontId="1" type="noConversion"/>
  </si>
  <si>
    <t>螞蟻上樹</t>
    <phoneticPr fontId="1" type="noConversion"/>
  </si>
  <si>
    <t>豆芽菜</t>
    <phoneticPr fontId="1" type="noConversion"/>
  </si>
  <si>
    <t>綠豆仙草湯</t>
    <phoneticPr fontId="1" type="noConversion"/>
  </si>
  <si>
    <t>仙草</t>
    <phoneticPr fontId="1" type="noConversion"/>
  </si>
  <si>
    <t>貳砂糖</t>
    <phoneticPr fontId="1" type="noConversion"/>
  </si>
  <si>
    <t>1個</t>
    <phoneticPr fontId="1" type="noConversion"/>
  </si>
  <si>
    <t>榨菜</t>
    <phoneticPr fontId="1" type="noConversion"/>
  </si>
  <si>
    <t>白菜滷(煮)</t>
    <phoneticPr fontId="1" type="noConversion"/>
  </si>
  <si>
    <t>胡蘿蔔</t>
    <phoneticPr fontId="1" type="noConversion"/>
  </si>
  <si>
    <t>彩椒</t>
    <phoneticPr fontId="1" type="noConversion"/>
  </si>
  <si>
    <t>京醬肉絲(炒)</t>
    <phoneticPr fontId="1" type="noConversion"/>
  </si>
  <si>
    <t>年糕條</t>
    <phoneticPr fontId="1" type="noConversion"/>
  </si>
  <si>
    <t>鮮筍絲</t>
    <phoneticPr fontId="1" type="noConversion"/>
  </si>
  <si>
    <t>彩蔬青花菜(炒)</t>
    <phoneticPr fontId="1" type="noConversion"/>
  </si>
  <si>
    <t>12/1</t>
    <phoneticPr fontId="1" type="noConversion"/>
  </si>
  <si>
    <t>12/2</t>
  </si>
  <si>
    <t>12/8</t>
    <phoneticPr fontId="1" type="noConversion"/>
  </si>
  <si>
    <t>12/9</t>
  </si>
  <si>
    <t>12/15</t>
    <phoneticPr fontId="1" type="noConversion"/>
  </si>
  <si>
    <t>12/16</t>
  </si>
  <si>
    <t>12/22</t>
    <phoneticPr fontId="1" type="noConversion"/>
  </si>
  <si>
    <t>12/23</t>
  </si>
  <si>
    <t>12/29</t>
    <phoneticPr fontId="1" type="noConversion"/>
  </si>
  <si>
    <t>12/30</t>
  </si>
  <si>
    <t>12/31</t>
  </si>
  <si>
    <t>三</t>
  </si>
  <si>
    <t>12/3(簡餐日)</t>
    <phoneticPr fontId="1" type="noConversion"/>
  </si>
  <si>
    <t>12/10(簡餐日)</t>
    <phoneticPr fontId="1" type="noConversion"/>
  </si>
  <si>
    <t>12/8(蔬食日)</t>
    <phoneticPr fontId="1" type="noConversion"/>
  </si>
  <si>
    <t>12/17(簡餐日)</t>
    <phoneticPr fontId="1" type="noConversion"/>
  </si>
  <si>
    <t>12/24(簡餐日)</t>
    <phoneticPr fontId="1" type="noConversion"/>
  </si>
  <si>
    <t>肉絲</t>
  </si>
  <si>
    <t>深色蔬菜</t>
  </si>
  <si>
    <t>油蔥酥</t>
    <phoneticPr fontId="1" type="noConversion"/>
  </si>
  <si>
    <t>有機青菜</t>
    <phoneticPr fontId="1" type="noConversion"/>
  </si>
  <si>
    <t>有機青菜</t>
    <phoneticPr fontId="1" type="noConversion"/>
  </si>
  <si>
    <t>藥膳包</t>
    <phoneticPr fontId="1" type="noConversion"/>
  </si>
  <si>
    <t>海芽蛋花湯</t>
    <phoneticPr fontId="1" type="noConversion"/>
  </si>
  <si>
    <t>香菇米粉羹</t>
    <phoneticPr fontId="1" type="noConversion"/>
  </si>
  <si>
    <t>全榖雜糧類(份)</t>
  </si>
  <si>
    <t>蔬菜類(份)</t>
  </si>
  <si>
    <t>水果類(份)</t>
  </si>
  <si>
    <t>乳品類(份)</t>
  </si>
  <si>
    <t>油脂與堅果種子類(份)</t>
  </si>
  <si>
    <t>熱量(大卡)</t>
  </si>
  <si>
    <t>2.5</t>
    <phoneticPr fontId="1" type="noConversion"/>
  </si>
  <si>
    <t>蘑菇雞(煮)</t>
    <phoneticPr fontId="1" type="noConversion"/>
  </si>
  <si>
    <t>雞胸丁</t>
    <phoneticPr fontId="1" type="noConversion"/>
  </si>
  <si>
    <t>四季豆</t>
    <phoneticPr fontId="1" type="noConversion"/>
  </si>
  <si>
    <t>豆腐</t>
    <phoneticPr fontId="1" type="noConversion"/>
  </si>
  <si>
    <t>香菇</t>
    <phoneticPr fontId="1" type="noConversion"/>
  </si>
  <si>
    <t>蘑菇醬</t>
    <phoneticPr fontId="1" type="noConversion"/>
  </si>
  <si>
    <t>紅蘿蔔</t>
    <phoneticPr fontId="1" type="noConversion"/>
  </si>
  <si>
    <t>雞胸肉片</t>
    <phoneticPr fontId="1" type="noConversion"/>
  </si>
  <si>
    <t>大黃瓜</t>
    <phoneticPr fontId="1" type="noConversion"/>
  </si>
  <si>
    <t>深色青菜</t>
    <phoneticPr fontId="1" type="noConversion"/>
  </si>
  <si>
    <t>什錦冬粉(炒)</t>
    <phoneticPr fontId="1" type="noConversion"/>
  </si>
  <si>
    <t>糖醋雞丁(炒)</t>
    <phoneticPr fontId="1" type="noConversion"/>
  </si>
  <si>
    <t>洋蔥</t>
    <phoneticPr fontId="1" type="noConversion"/>
  </si>
  <si>
    <t>菜豆(冷凍)</t>
    <phoneticPr fontId="1" type="noConversion"/>
  </si>
  <si>
    <t>肉絲</t>
    <phoneticPr fontId="1" type="noConversion"/>
  </si>
  <si>
    <t>冬瓜龍骨湯</t>
    <phoneticPr fontId="1" type="noConversion"/>
  </si>
  <si>
    <t>冬瓜</t>
    <phoneticPr fontId="1" type="noConversion"/>
  </si>
  <si>
    <t>龍骨</t>
    <phoneticPr fontId="1" type="noConversion"/>
  </si>
  <si>
    <t>冬菜</t>
    <phoneticPr fontId="1" type="noConversion"/>
  </si>
  <si>
    <t>蘿蔔油腐湯</t>
    <phoneticPr fontId="1" type="noConversion"/>
  </si>
  <si>
    <t>羅蔔</t>
    <phoneticPr fontId="1" type="noConversion"/>
  </si>
  <si>
    <t>油豆腐</t>
    <phoneticPr fontId="1" type="noConversion"/>
  </si>
  <si>
    <t>香菜</t>
    <phoneticPr fontId="1" type="noConversion"/>
  </si>
  <si>
    <t>蕃茄</t>
    <phoneticPr fontId="1" type="noConversion"/>
  </si>
  <si>
    <t>青蔥</t>
    <phoneticPr fontId="1" type="noConversion"/>
  </si>
  <si>
    <t>味噌燒肉(炒)</t>
    <phoneticPr fontId="1" type="noConversion"/>
  </si>
  <si>
    <t>肉片</t>
    <phoneticPr fontId="1" type="noConversion"/>
  </si>
  <si>
    <t>白芝麻</t>
    <phoneticPr fontId="1" type="noConversion"/>
  </si>
  <si>
    <t>玉米</t>
    <phoneticPr fontId="1" type="noConversion"/>
  </si>
  <si>
    <t>雞蛋</t>
    <phoneticPr fontId="1" type="noConversion"/>
  </si>
  <si>
    <t>味噌魚乾湯</t>
    <phoneticPr fontId="1" type="noConversion"/>
  </si>
  <si>
    <t>蘿蔔</t>
    <phoneticPr fontId="1" type="noConversion"/>
  </si>
  <si>
    <t>小魚乾</t>
    <phoneticPr fontId="1" type="noConversion"/>
  </si>
  <si>
    <t>黑輪</t>
    <phoneticPr fontId="1" type="noConversion"/>
  </si>
  <si>
    <t>高麗菜炒肉絲(炒)</t>
    <phoneticPr fontId="1" type="noConversion"/>
  </si>
  <si>
    <t>玉米濃湯</t>
    <phoneticPr fontId="1" type="noConversion"/>
  </si>
  <si>
    <t>馬鈴薯</t>
    <phoneticPr fontId="1" type="noConversion"/>
  </si>
  <si>
    <t>當歸燉鴨(燉)</t>
    <phoneticPr fontId="1" type="noConversion"/>
  </si>
  <si>
    <t>鴨肉</t>
    <phoneticPr fontId="1" type="noConversion"/>
  </si>
  <si>
    <t>豆乳雞</t>
    <phoneticPr fontId="1" type="noConversion"/>
  </si>
  <si>
    <t>豆腐乳</t>
  </si>
  <si>
    <t>白蘿蔔</t>
    <phoneticPr fontId="1" type="noConversion"/>
  </si>
  <si>
    <t>黃瓜魚丸湯</t>
    <phoneticPr fontId="1" type="noConversion"/>
  </si>
  <si>
    <t>大黃瓜</t>
    <phoneticPr fontId="1" type="noConversion"/>
  </si>
  <si>
    <t>山東白</t>
    <phoneticPr fontId="1" type="noConversion"/>
  </si>
  <si>
    <t>浮水魚羹湯</t>
    <phoneticPr fontId="1" type="noConversion"/>
  </si>
  <si>
    <t>脆筍絲</t>
    <phoneticPr fontId="1" type="noConversion"/>
  </si>
  <si>
    <t>魚羹</t>
    <phoneticPr fontId="1" type="noConversion"/>
  </si>
  <si>
    <t>大白菜</t>
    <phoneticPr fontId="1" type="noConversion"/>
  </si>
  <si>
    <t>筍絲排骨湯</t>
    <phoneticPr fontId="1" type="noConversion"/>
  </si>
  <si>
    <t>大骨</t>
    <phoneticPr fontId="1" type="noConversion"/>
  </si>
  <si>
    <r>
      <t>供應人數：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</si>
  <si>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</si>
  <si>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星期二</t>
    </r>
  </si>
  <si>
    <r>
      <t xml:space="preserve"> </t>
    </r>
    <r>
      <rPr>
        <sz val="12"/>
        <rFont val="細明體"/>
        <family val="3"/>
        <charset val="136"/>
      </rPr>
      <t>星期四</t>
    </r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</si>
  <si>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</si>
  <si>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</si>
  <si>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水鯊</t>
    </r>
    <r>
      <rPr>
        <sz val="10"/>
        <rFont val="細明體"/>
        <family val="3"/>
        <charset val="136"/>
      </rPr>
      <t>(不包冰)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</si>
  <si>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</si>
  <si>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</si>
  <si>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供應人數：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</si>
  <si>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</si>
  <si>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</si>
  <si>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</si>
  <si>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</si>
  <si>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</si>
  <si>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供應人數：</t>
    </r>
    <r>
      <rPr>
        <sz val="12"/>
        <rFont val="Times New Roman"/>
        <family val="1"/>
      </rPr>
      <t xml:space="preserve">  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</si>
  <si>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t>每人</t>
    </r>
    <r>
      <rPr>
        <sz val="12"/>
        <rFont val="Times New Roman"/>
        <family val="1"/>
      </rPr>
      <t>(g)</t>
    </r>
  </si>
  <si>
    <r>
      <t xml:space="preserve"> </t>
    </r>
    <r>
      <rPr>
        <sz val="12"/>
        <rFont val="細明體"/>
        <family val="3"/>
        <charset val="136"/>
      </rPr>
      <t>星期三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</si>
  <si>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星期四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</si>
  <si>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星期五</t>
    </r>
    <phoneticPr fontId="1" type="noConversion"/>
  </si>
  <si>
    <r>
      <t>1</t>
    </r>
    <r>
      <rPr>
        <sz val="12"/>
        <rFont val="細明體"/>
        <family val="3"/>
        <charset val="136"/>
      </rPr>
      <t>份</t>
    </r>
    <phoneticPr fontId="1" type="noConversion"/>
  </si>
  <si>
    <t>200ml</t>
    <phoneticPr fontId="1" type="noConversion"/>
  </si>
  <si>
    <t>冬至湯圓</t>
    <phoneticPr fontId="1" type="noConversion"/>
  </si>
  <si>
    <t>湯圓</t>
    <phoneticPr fontId="1" type="noConversion"/>
  </si>
  <si>
    <t>什錦炸物(炸)</t>
    <phoneticPr fontId="1" type="noConversion"/>
  </si>
  <si>
    <t>四季豆</t>
    <phoneticPr fontId="1" type="noConversion"/>
  </si>
  <si>
    <t>黑輪條</t>
    <phoneticPr fontId="1" type="noConversion"/>
  </si>
  <si>
    <t>紅燒腿仁(魯)</t>
    <phoneticPr fontId="1" type="noConversion"/>
  </si>
  <si>
    <t>腿仁</t>
    <phoneticPr fontId="1" type="noConversion"/>
  </si>
  <si>
    <t xml:space="preserve">五   </t>
    <phoneticPr fontId="1" type="noConversion"/>
  </si>
  <si>
    <t>12/12  校慶</t>
    <phoneticPr fontId="1" type="noConversion"/>
  </si>
  <si>
    <t>100%果汁</t>
    <phoneticPr fontId="1" type="noConversion"/>
  </si>
  <si>
    <t>鮮乳</t>
    <phoneticPr fontId="1" type="noConversion"/>
  </si>
  <si>
    <t>奶皇包</t>
    <phoneticPr fontId="1" type="noConversion"/>
  </si>
  <si>
    <t>蔓越莓優格</t>
    <phoneticPr fontId="1" type="noConversion"/>
  </si>
  <si>
    <t>牛排麵</t>
    <phoneticPr fontId="1" type="noConversion"/>
  </si>
  <si>
    <t>牛排面</t>
    <phoneticPr fontId="1" type="noConversion"/>
  </si>
  <si>
    <t>義式肉醬麵</t>
    <phoneticPr fontId="1" type="noConversion"/>
  </si>
  <si>
    <t>三色豆</t>
    <phoneticPr fontId="1" type="noConversion"/>
  </si>
  <si>
    <t>絞肉</t>
    <phoneticPr fontId="1" type="noConversion"/>
  </si>
  <si>
    <t>玉米</t>
    <phoneticPr fontId="1" type="noConversion"/>
  </si>
  <si>
    <t>嫩煎豬排(煎)</t>
    <phoneticPr fontId="1" type="noConversion"/>
  </si>
  <si>
    <t>里肌肉排</t>
    <phoneticPr fontId="1" type="noConversion"/>
  </si>
  <si>
    <t>每人一塊</t>
    <phoneticPr fontId="1" type="noConversion"/>
  </si>
  <si>
    <t>有機青菜</t>
    <phoneticPr fontId="1" type="noConversion"/>
  </si>
  <si>
    <t>地瓜葉、青江菜、菠菜、韭菜花、大.小黃瓜、芥藍、空心菜、雪裡紅、杏菜、油菜、菜豆</t>
    <phoneticPr fontId="1" type="noConversion"/>
  </si>
  <si>
    <t>三</t>
    <phoneticPr fontId="1" type="noConversion"/>
  </si>
  <si>
    <t>豆漿</t>
    <phoneticPr fontId="1" type="noConversion"/>
  </si>
  <si>
    <t>芝麻包</t>
    <phoneticPr fontId="1" type="noConversion"/>
  </si>
  <si>
    <t>黑糖饅頭</t>
    <phoneticPr fontId="1" type="noConversion"/>
  </si>
  <si>
    <t>花枝丸</t>
    <phoneticPr fontId="1" type="noConversion"/>
  </si>
  <si>
    <t>豆干</t>
    <phoneticPr fontId="1" type="noConversion"/>
  </si>
  <si>
    <t>菜豆肉絲(炒)</t>
    <phoneticPr fontId="1" type="noConversion"/>
  </si>
  <si>
    <t>洋蔥</t>
    <phoneticPr fontId="1" type="noConversion"/>
  </si>
  <si>
    <t>黃瓜雞片(煮)</t>
    <phoneticPr fontId="1" type="noConversion"/>
  </si>
  <si>
    <t>酸辣魚片(燴)</t>
    <phoneticPr fontId="1" type="noConversion"/>
  </si>
  <si>
    <t>黑輪</t>
    <phoneticPr fontId="1" type="noConversion"/>
  </si>
  <si>
    <t>洋蔥炒蛋(炒)</t>
    <phoneticPr fontId="1" type="noConversion"/>
  </si>
  <si>
    <t>洋蔥</t>
    <phoneticPr fontId="1" type="noConversion"/>
  </si>
  <si>
    <t>雞塊</t>
    <phoneticPr fontId="1" type="noConversion"/>
  </si>
  <si>
    <t>咕咕雞+韓式年糕</t>
    <phoneticPr fontId="1" type="noConversion"/>
  </si>
  <si>
    <t>茶葉蛋</t>
    <phoneticPr fontId="1" type="noConversion"/>
  </si>
  <si>
    <t>魚丸</t>
    <phoneticPr fontId="1" type="noConversion"/>
  </si>
  <si>
    <t>海苔肉鬆+青蔥炒蛋</t>
    <phoneticPr fontId="1" type="noConversion"/>
  </si>
  <si>
    <t>海苔肉鬆</t>
    <phoneticPr fontId="1" type="noConversion"/>
  </si>
  <si>
    <t>青蔥</t>
    <phoneticPr fontId="1" type="noConversion"/>
  </si>
  <si>
    <t>雞蛋</t>
    <phoneticPr fontId="1" type="noConversion"/>
  </si>
  <si>
    <t>香菇瘦肉粥</t>
    <phoneticPr fontId="1" type="noConversion"/>
  </si>
  <si>
    <t>南瓜</t>
    <phoneticPr fontId="1" type="noConversion"/>
  </si>
  <si>
    <t>花生小魚乾</t>
    <phoneticPr fontId="1" type="noConversion"/>
  </si>
  <si>
    <t>油花生</t>
    <phoneticPr fontId="1" type="noConversion"/>
  </si>
  <si>
    <t>豆干丁</t>
    <phoneticPr fontId="1" type="noConversion"/>
  </si>
  <si>
    <t>紅蘿蔔</t>
    <phoneticPr fontId="1" type="noConversion"/>
  </si>
  <si>
    <t>水煮玉米</t>
    <phoneticPr fontId="1" type="noConversion"/>
  </si>
  <si>
    <t>水煮玉米</t>
    <phoneticPr fontId="1" type="noConversion"/>
  </si>
  <si>
    <t>福州丸</t>
    <phoneticPr fontId="1" type="noConversion"/>
  </si>
  <si>
    <t>白蘿蔔</t>
    <phoneticPr fontId="1" type="noConversion"/>
  </si>
  <si>
    <t>椰香咖哩雞 (燴)</t>
    <phoneticPr fontId="1" type="noConversion"/>
  </si>
  <si>
    <t>椰奶</t>
    <phoneticPr fontId="1" type="noConversion"/>
  </si>
  <si>
    <t>紅蔘炒蛋(炒)</t>
    <phoneticPr fontId="1" type="noConversion"/>
  </si>
  <si>
    <t>金門炒泡麵(煮)</t>
    <phoneticPr fontId="1" type="noConversion"/>
  </si>
  <si>
    <t>高麗菜</t>
    <phoneticPr fontId="1" type="noConversion"/>
  </si>
  <si>
    <t>金針菇</t>
    <phoneticPr fontId="1" type="noConversion"/>
  </si>
  <si>
    <t>沙茶</t>
    <phoneticPr fontId="1" type="noConversion"/>
  </si>
  <si>
    <t>白菜蒸燒賣*2</t>
    <phoneticPr fontId="1" type="noConversion"/>
  </si>
  <si>
    <t>燒賣</t>
    <phoneticPr fontId="1" type="noConversion"/>
  </si>
  <si>
    <t>新鮮芋頭</t>
    <phoneticPr fontId="1" type="noConversion"/>
  </si>
  <si>
    <r>
      <t>香酥雞排(</t>
    </r>
    <r>
      <rPr>
        <sz val="12"/>
        <rFont val="新細明體"/>
        <family val="1"/>
        <charset val="136"/>
      </rPr>
      <t>炸)</t>
    </r>
    <phoneticPr fontId="1" type="noConversion"/>
  </si>
  <si>
    <t>無骨雞排</t>
    <phoneticPr fontId="1" type="noConversion"/>
  </si>
  <si>
    <t>芋頭炊飯</t>
    <phoneticPr fontId="1" type="noConversion"/>
  </si>
  <si>
    <t>香菇絲</t>
    <phoneticPr fontId="1" type="noConversion"/>
  </si>
  <si>
    <t>銀蘿黑輪湯</t>
    <phoneticPr fontId="1" type="noConversion"/>
  </si>
  <si>
    <t>桂格燕麥飲</t>
    <phoneticPr fontId="1" type="noConversion"/>
  </si>
  <si>
    <t>迷你火鍋(煮)</t>
    <phoneticPr fontId="1" type="noConversion"/>
  </si>
  <si>
    <t>肉片</t>
    <phoneticPr fontId="19" type="noConversion"/>
  </si>
  <si>
    <t>絲瓜</t>
    <phoneticPr fontId="1" type="noConversion"/>
  </si>
  <si>
    <t>南瓜</t>
    <phoneticPr fontId="1" type="noConversion"/>
  </si>
  <si>
    <t>中華豆腐</t>
    <phoneticPr fontId="1" type="noConversion"/>
  </si>
  <si>
    <t>香菇</t>
    <phoneticPr fontId="1" type="noConversion"/>
  </si>
  <si>
    <t>豆沙包</t>
    <phoneticPr fontId="1" type="noConversion"/>
  </si>
  <si>
    <t>3</t>
    <phoneticPr fontId="1" type="noConversion"/>
  </si>
  <si>
    <t>花枝丸</t>
    <phoneticPr fontId="1" type="noConversion"/>
  </si>
  <si>
    <t>南瓜</t>
    <phoneticPr fontId="1" type="noConversion"/>
  </si>
  <si>
    <t>滷味麵</t>
    <phoneticPr fontId="1" type="noConversion"/>
  </si>
  <si>
    <t>茶葉蛋(魯)</t>
    <phoneticPr fontId="1" type="noConversion"/>
  </si>
  <si>
    <t xml:space="preserve"> 屏東縣地磨兒國小114年月第1週學生午餐食譜(自設廚房)</t>
    <phoneticPr fontId="1" type="noConversion"/>
  </si>
  <si>
    <t xml:space="preserve"> 屏東縣地磨兒國小114年12月第2週學生午餐食譜(自設廚房)</t>
    <phoneticPr fontId="1" type="noConversion"/>
  </si>
  <si>
    <t xml:space="preserve"> 屏東縣地磨兒國小114年12月第3週學生午餐食譜(自設廚房)</t>
    <phoneticPr fontId="1" type="noConversion"/>
  </si>
  <si>
    <t xml:space="preserve"> 屏東縣地磨兒國小114年12月第4週學生午餐食譜(自設廚房)</t>
    <phoneticPr fontId="1" type="noConversion"/>
  </si>
  <si>
    <t xml:space="preserve"> 屏東縣地磨兒國小143年12月第5週學生午餐食譜(自設廚房)</t>
    <phoneticPr fontId="1" type="noConversion"/>
  </si>
  <si>
    <r>
      <rPr>
        <sz val="22"/>
        <rFont val="新細明體"/>
        <family val="1"/>
        <charset val="136"/>
      </rPr>
      <t>晶品食品有限公司地磨兒國小</t>
    </r>
    <r>
      <rPr>
        <sz val="22"/>
        <rFont val="Adobe 繁黑體 Std B"/>
        <family val="2"/>
        <charset val="136"/>
      </rPr>
      <t xml:space="preserve"> 114</t>
    </r>
    <r>
      <rPr>
        <sz val="22"/>
        <rFont val="新細明體"/>
        <family val="1"/>
        <charset val="136"/>
      </rPr>
      <t>年</t>
    </r>
    <r>
      <rPr>
        <sz val="22"/>
        <rFont val="細明體-ExtB"/>
        <family val="1"/>
        <charset val="136"/>
      </rPr>
      <t>12</t>
    </r>
    <r>
      <rPr>
        <sz val="22"/>
        <rFont val="新細明體"/>
        <family val="1"/>
        <charset val="136"/>
      </rPr>
      <t>月</t>
    </r>
    <r>
      <rPr>
        <sz val="22"/>
        <rFont val="Adobe 繁黑體 Std B"/>
        <family val="2"/>
        <charset val="128"/>
      </rPr>
      <t xml:space="preserve"> </t>
    </r>
    <r>
      <rPr>
        <sz val="22"/>
        <color rgb="FFFF0000"/>
        <rFont val="Adobe 繁黑體 Std B"/>
        <family val="2"/>
        <charset val="128"/>
      </rPr>
      <t xml:space="preserve"> </t>
    </r>
    <r>
      <rPr>
        <sz val="22"/>
        <rFont val="新細明體"/>
        <family val="1"/>
        <charset val="136"/>
      </rPr>
      <t>午餐菜單</t>
    </r>
    <r>
      <rPr>
        <sz val="22"/>
        <rFont val="細明體-ExtB"/>
        <family val="1"/>
        <charset val="136"/>
      </rPr>
      <t xml:space="preserve">   (</t>
    </r>
    <r>
      <rPr>
        <sz val="22"/>
        <rFont val="新細明體"/>
        <family val="1"/>
        <charset val="136"/>
      </rPr>
      <t>本校一律使用國</t>
    </r>
    <r>
      <rPr>
        <sz val="22"/>
        <rFont val="細明體"/>
        <family val="3"/>
        <charset val="136"/>
      </rPr>
      <t>產</t>
    </r>
    <r>
      <rPr>
        <sz val="22"/>
        <rFont val="新細明體"/>
        <family val="1"/>
        <charset val="136"/>
      </rPr>
      <t>豬肉食材</t>
    </r>
    <r>
      <rPr>
        <sz val="22"/>
        <rFont val="細明體-ExtB"/>
        <family val="1"/>
        <charset val="136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</si>
</sst>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_ "/>
    <numFmt numFmtId="177" formatCode="0;_᣿"/>
    <numFmt numFmtId="178" formatCode="m&quot;月&quot;d&quot;日&quot;"/>
    <numFmt numFmtId="179" formatCode="0.0_);[Red]\(0.0\)"/>
    <numFmt numFmtId="180" formatCode="0.0"/>
    <numFmt numFmtId="181" formatCode="0.000"/>
    <numFmt numFmtId="182" formatCode="0.00_);[Red]\(0.00\)"/>
    <numFmt numFmtId="183" formatCode="0.000_);[Red]\(0.000\)"/>
    <numFmt numFmtId="184" formatCode="0_ "/>
    <numFmt numFmtId="185" formatCode="0.00_ "/>
  </numFmts>
  <fonts count="3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1"/>
      <name val="標楷體"/>
      <family val="4"/>
      <charset val="136"/>
    </font>
    <font>
      <sz val="18"/>
      <name val="標楷體"/>
      <family val="4"/>
      <charset val="136"/>
    </font>
    <font>
      <b/>
      <sz val="18"/>
      <name val="標楷體"/>
      <family val="4"/>
      <charset val="136"/>
    </font>
    <font>
      <sz val="20"/>
      <name val="標楷體"/>
      <family val="4"/>
      <charset val="136"/>
    </font>
    <font>
      <sz val="20"/>
      <name val="Adobe 繁黑體 Std B"/>
      <family val="2"/>
      <charset val="128"/>
    </font>
    <font>
      <sz val="20"/>
      <name val="Adobe 繁黑體 Std B"/>
      <family val="2"/>
      <charset val="136"/>
    </font>
    <font>
      <sz val="22"/>
      <name val="Adobe 繁黑體 Std B"/>
      <family val="2"/>
      <charset val="136"/>
    </font>
    <font>
      <sz val="22"/>
      <color rgb="FFFF0000"/>
      <name val="Adobe 繁黑體 Std B"/>
      <family val="2"/>
      <charset val="128"/>
    </font>
    <font>
      <sz val="22"/>
      <name val="Adobe 繁黑體 Std B"/>
      <family val="2"/>
      <charset val="128"/>
    </font>
    <font>
      <sz val="22"/>
      <name val="細明體"/>
      <family val="3"/>
      <charset val="136"/>
    </font>
    <font>
      <sz val="12"/>
      <color theme="1"/>
      <name val="新細明體"/>
      <family val="2"/>
      <scheme val="minor"/>
    </font>
    <font>
      <sz val="13"/>
      <name val="標楷體"/>
      <family val="4"/>
      <charset val="136"/>
    </font>
    <font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7"/>
      <name val="標楷體"/>
      <family val="4"/>
      <charset val="136"/>
    </font>
    <font>
      <sz val="16"/>
      <name val="Adobe 繁黑體 Std B"/>
      <family val="2"/>
      <charset val="128"/>
    </font>
    <font>
      <sz val="12"/>
      <name val="新細明體"/>
      <family val="1"/>
      <charset val="136"/>
      <scheme val="major"/>
    </font>
    <font>
      <sz val="12"/>
      <name val="新細明體"/>
      <family val="1"/>
      <charset val="136"/>
      <scheme val="minor"/>
    </font>
    <font>
      <sz val="10"/>
      <name val="新細明體"/>
      <family val="1"/>
      <charset val="136"/>
    </font>
    <font>
      <sz val="12"/>
      <name val="Arial Unicode MS"/>
      <family val="2"/>
      <charset val="136"/>
    </font>
    <font>
      <sz val="12"/>
      <name val="細明體"/>
      <family val="3"/>
      <charset val="136"/>
    </font>
    <font>
      <sz val="10"/>
      <name val="細明體"/>
      <family val="3"/>
      <charset val="136"/>
    </font>
    <font>
      <b/>
      <sz val="12"/>
      <name val="新細明體"/>
      <family val="1"/>
      <charset val="136"/>
      <scheme val="major"/>
    </font>
    <font>
      <sz val="12"/>
      <name val="Times New Roman"/>
      <family val="1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b/>
      <sz val="16"/>
      <name val="Adobe 繁黑體 Std B"/>
      <family val="2"/>
      <charset val="136"/>
    </font>
    <font>
      <sz val="18"/>
      <name val="Adobe 繁黑體 Std B"/>
      <family val="2"/>
      <charset val="128"/>
    </font>
    <font>
      <sz val="22"/>
      <name val="新細明體"/>
      <family val="1"/>
      <charset val="136"/>
    </font>
    <font>
      <sz val="22"/>
      <name val="細明體-ExtB"/>
      <family val="1"/>
      <charset val="136"/>
    </font>
    <font>
      <sz val="22"/>
      <name val="Adobe 繁黑體 Std B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16" fillId="0" borderId="0">
      <alignment vertical="center"/>
    </xf>
  </cellStyleXfs>
  <cellXfs count="767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shrinkToFit="1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1" fontId="3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shrinkToFit="1"/>
    </xf>
    <xf numFmtId="0" fontId="0" fillId="0" borderId="0" xfId="1" applyFont="1" applyFill="1" applyAlignment="1">
      <alignment horizontal="center" vertical="center"/>
    </xf>
    <xf numFmtId="0" fontId="0" fillId="0" borderId="0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49" fontId="7" fillId="0" borderId="49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shrinkToFit="1"/>
    </xf>
    <xf numFmtId="0" fontId="9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shrinkToFit="1"/>
    </xf>
    <xf numFmtId="1" fontId="4" fillId="4" borderId="3" xfId="0" applyNumberFormat="1" applyFont="1" applyFill="1" applyBorder="1" applyAlignment="1">
      <alignment horizontal="center" vertical="center" shrinkToFit="1"/>
    </xf>
    <xf numFmtId="1" fontId="4" fillId="0" borderId="24" xfId="0" applyNumberFormat="1" applyFont="1" applyFill="1" applyBorder="1" applyAlignment="1">
      <alignment horizontal="center" vertical="center" shrinkToFit="1"/>
    </xf>
    <xf numFmtId="1" fontId="4" fillId="0" borderId="53" xfId="0" applyNumberFormat="1" applyFont="1" applyFill="1" applyBorder="1" applyAlignment="1">
      <alignment horizontal="center" vertical="center" shrinkToFit="1"/>
    </xf>
    <xf numFmtId="1" fontId="4" fillId="4" borderId="57" xfId="0" applyNumberFormat="1" applyFont="1" applyFill="1" applyBorder="1" applyAlignment="1">
      <alignment horizontal="center" vertical="center" shrinkToFit="1"/>
    </xf>
    <xf numFmtId="1" fontId="4" fillId="0" borderId="4" xfId="0" applyNumberFormat="1" applyFont="1" applyFill="1" applyBorder="1" applyAlignment="1">
      <alignment horizontal="center" vertical="center" shrinkToFit="1"/>
    </xf>
    <xf numFmtId="1" fontId="4" fillId="4" borderId="11" xfId="0" applyNumberFormat="1" applyFont="1" applyFill="1" applyBorder="1" applyAlignment="1">
      <alignment horizontal="center" vertical="center" shrinkToFi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7" fillId="0" borderId="66" xfId="0" applyFont="1" applyFill="1" applyBorder="1" applyAlignment="1">
      <alignment horizontal="center" vertical="center" shrinkToFit="1"/>
    </xf>
    <xf numFmtId="0" fontId="7" fillId="0" borderId="67" xfId="0" applyFont="1" applyFill="1" applyBorder="1" applyAlignment="1">
      <alignment horizontal="center" vertical="center" shrinkToFit="1"/>
    </xf>
    <xf numFmtId="0" fontId="7" fillId="0" borderId="63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vertical="center" shrinkToFit="1"/>
    </xf>
    <xf numFmtId="1" fontId="4" fillId="4" borderId="0" xfId="0" applyNumberFormat="1" applyFont="1" applyFill="1" applyBorder="1" applyAlignment="1">
      <alignment horizontal="center" vertical="center" shrinkToFit="1"/>
    </xf>
    <xf numFmtId="0" fontId="0" fillId="4" borderId="0" xfId="0" applyFont="1" applyFill="1" applyBorder="1" applyAlignment="1">
      <alignment horizontal="center" vertical="center" textRotation="255" wrapText="1" shrinkToFit="1"/>
    </xf>
    <xf numFmtId="49" fontId="7" fillId="0" borderId="0" xfId="0" applyNumberFormat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textRotation="255" shrinkToFi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vertical="center" shrinkToFit="1"/>
    </xf>
    <xf numFmtId="0" fontId="4" fillId="0" borderId="5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179" fontId="4" fillId="0" borderId="38" xfId="0" applyNumberFormat="1" applyFont="1" applyBorder="1" applyAlignment="1">
      <alignment horizontal="center" vertical="center"/>
    </xf>
    <xf numFmtId="179" fontId="4" fillId="0" borderId="10" xfId="0" applyNumberFormat="1" applyFont="1" applyFill="1" applyBorder="1" applyAlignment="1">
      <alignment horizontal="center" vertical="center"/>
    </xf>
    <xf numFmtId="179" fontId="4" fillId="0" borderId="7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9" fontId="4" fillId="0" borderId="38" xfId="0" applyNumberFormat="1" applyFont="1" applyFill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  <xf numFmtId="179" fontId="18" fillId="0" borderId="38" xfId="1" applyNumberFormat="1" applyFont="1" applyFill="1" applyBorder="1" applyAlignment="1">
      <alignment horizontal="center" vertical="center"/>
    </xf>
    <xf numFmtId="179" fontId="4" fillId="0" borderId="15" xfId="0" applyNumberFormat="1" applyFont="1" applyBorder="1" applyAlignment="1">
      <alignment horizontal="center" vertical="center"/>
    </xf>
    <xf numFmtId="49" fontId="7" fillId="3" borderId="42" xfId="0" applyNumberFormat="1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shrinkToFi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65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7" fillId="3" borderId="6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7" fillId="0" borderId="75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179" fontId="4" fillId="0" borderId="15" xfId="0" applyNumberFormat="1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vertical="center" wrapText="1"/>
    </xf>
    <xf numFmtId="0" fontId="7" fillId="0" borderId="59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71" xfId="0" applyFont="1" applyFill="1" applyBorder="1" applyAlignment="1">
      <alignment horizontal="center" vertical="center" wrapText="1"/>
    </xf>
    <xf numFmtId="0" fontId="7" fillId="4" borderId="59" xfId="0" applyFont="1" applyFill="1" applyBorder="1" applyAlignment="1">
      <alignment horizontal="center" vertical="center" wrapText="1"/>
    </xf>
    <xf numFmtId="0" fontId="7" fillId="4" borderId="7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6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shrinkToFit="1"/>
    </xf>
    <xf numFmtId="179" fontId="0" fillId="0" borderId="1" xfId="0" applyNumberFormat="1" applyFont="1" applyFill="1" applyBorder="1" applyAlignment="1">
      <alignment horizontal="center"/>
    </xf>
    <xf numFmtId="179" fontId="24" fillId="0" borderId="1" xfId="1" applyNumberFormat="1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179" fontId="25" fillId="0" borderId="4" xfId="0" applyNumberFormat="1" applyFont="1" applyFill="1" applyBorder="1" applyAlignment="1">
      <alignment horizontal="center" vertical="center"/>
    </xf>
    <xf numFmtId="0" fontId="24" fillId="0" borderId="1" xfId="1" applyFont="1" applyFill="1" applyBorder="1" applyAlignment="1" applyProtection="1">
      <alignment horizontal="center" vertical="center"/>
    </xf>
    <xf numFmtId="179" fontId="0" fillId="0" borderId="4" xfId="0" applyNumberFormat="1" applyFont="1" applyFill="1" applyBorder="1" applyAlignment="1">
      <alignment horizontal="center" vertical="center" shrinkToFi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179" fontId="4" fillId="0" borderId="25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" fontId="4" fillId="4" borderId="26" xfId="0" applyNumberFormat="1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0" fontId="7" fillId="0" borderId="78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3" fillId="0" borderId="79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3" fillId="0" borderId="85" xfId="0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/>
    </xf>
    <xf numFmtId="0" fontId="27" fillId="0" borderId="1" xfId="0" applyFont="1" applyFill="1" applyBorder="1" applyAlignment="1">
      <alignment horizontal="center"/>
    </xf>
    <xf numFmtId="179" fontId="0" fillId="0" borderId="1" xfId="0" applyNumberFormat="1" applyFont="1" applyFill="1" applyBorder="1"/>
    <xf numFmtId="176" fontId="0" fillId="0" borderId="3" xfId="0" applyNumberFormat="1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/>
    </xf>
    <xf numFmtId="176" fontId="24" fillId="0" borderId="1" xfId="1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176" fontId="0" fillId="0" borderId="1" xfId="0" applyNumberFormat="1" applyFont="1" applyFill="1" applyBorder="1"/>
    <xf numFmtId="0" fontId="25" fillId="0" borderId="1" xfId="0" applyFont="1" applyFill="1" applyBorder="1" applyAlignment="1">
      <alignment horizontal="left" vertical="center"/>
    </xf>
    <xf numFmtId="179" fontId="24" fillId="0" borderId="3" xfId="1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176" fontId="25" fillId="0" borderId="1" xfId="0" applyNumberFormat="1" applyFont="1" applyFill="1" applyBorder="1" applyAlignment="1">
      <alignment horizontal="center" vertical="center"/>
    </xf>
    <xf numFmtId="176" fontId="25" fillId="0" borderId="3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 shrinkToFit="1"/>
    </xf>
    <xf numFmtId="182" fontId="0" fillId="0" borderId="4" xfId="0" applyNumberFormat="1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/>
    </xf>
    <xf numFmtId="179" fontId="25" fillId="0" borderId="3" xfId="0" applyNumberFormat="1" applyFont="1" applyFill="1" applyBorder="1" applyAlignment="1">
      <alignment horizontal="center" vertical="center"/>
    </xf>
    <xf numFmtId="179" fontId="0" fillId="0" borderId="3" xfId="0" applyNumberFormat="1" applyFont="1" applyFill="1" applyBorder="1" applyAlignment="1">
      <alignment horizontal="center" vertical="center"/>
    </xf>
    <xf numFmtId="179" fontId="24" fillId="0" borderId="1" xfId="1" applyNumberFormat="1" applyFont="1" applyFill="1" applyBorder="1" applyProtection="1">
      <alignment vertical="center"/>
    </xf>
    <xf numFmtId="182" fontId="24" fillId="0" borderId="1" xfId="1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shrinkToFit="1"/>
    </xf>
    <xf numFmtId="0" fontId="27" fillId="0" borderId="1" xfId="0" applyFont="1" applyFill="1" applyBorder="1" applyAlignment="1">
      <alignment horizontal="center" vertical="center"/>
    </xf>
    <xf numFmtId="176" fontId="29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/>
    </xf>
    <xf numFmtId="0" fontId="24" fillId="5" borderId="1" xfId="1" applyFont="1" applyFill="1" applyBorder="1" applyAlignment="1" applyProtection="1">
      <alignment horizontal="center" vertical="center"/>
    </xf>
    <xf numFmtId="176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/>
    <xf numFmtId="0" fontId="0" fillId="5" borderId="1" xfId="0" applyFont="1" applyFill="1" applyBorder="1" applyAlignment="1">
      <alignment horizontal="center" vertical="center" shrinkToFit="1"/>
    </xf>
    <xf numFmtId="185" fontId="0" fillId="0" borderId="1" xfId="0" applyNumberFormat="1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/>
    </xf>
    <xf numFmtId="0" fontId="24" fillId="0" borderId="15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wrapText="1" shrinkToFit="1"/>
    </xf>
    <xf numFmtId="179" fontId="0" fillId="0" borderId="4" xfId="0" applyNumberFormat="1" applyFont="1" applyBorder="1" applyAlignment="1">
      <alignment horizontal="center" vertical="center" shrinkToFit="1"/>
    </xf>
    <xf numFmtId="179" fontId="0" fillId="0" borderId="1" xfId="0" applyNumberFormat="1" applyFont="1" applyBorder="1" applyAlignment="1">
      <alignment horizontal="center"/>
    </xf>
    <xf numFmtId="0" fontId="24" fillId="0" borderId="0" xfId="1" applyFont="1" applyProtection="1">
      <alignment vertical="center"/>
    </xf>
    <xf numFmtId="179" fontId="0" fillId="0" borderId="1" xfId="0" applyNumberFormat="1" applyFont="1" applyBorder="1"/>
    <xf numFmtId="179" fontId="0" fillId="0" borderId="1" xfId="0" applyNumberFormat="1" applyFont="1" applyBorder="1" applyAlignment="1">
      <alignment horizontal="center" vertical="center"/>
    </xf>
    <xf numFmtId="179" fontId="25" fillId="0" borderId="3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19" xfId="0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/>
    </xf>
    <xf numFmtId="179" fontId="0" fillId="0" borderId="70" xfId="0" applyNumberFormat="1" applyFont="1" applyBorder="1" applyAlignment="1">
      <alignment horizontal="center" vertical="center" shrinkToFit="1"/>
    </xf>
    <xf numFmtId="0" fontId="23" fillId="4" borderId="1" xfId="0" applyFont="1" applyFill="1" applyBorder="1" applyAlignment="1">
      <alignment horizontal="center" vertical="center" wrapText="1"/>
    </xf>
    <xf numFmtId="1" fontId="23" fillId="0" borderId="59" xfId="0" applyNumberFormat="1" applyFont="1" applyBorder="1" applyAlignment="1">
      <alignment horizontal="center" vertical="center" shrinkToFit="1"/>
    </xf>
    <xf numFmtId="1" fontId="23" fillId="0" borderId="1" xfId="0" applyNumberFormat="1" applyFont="1" applyBorder="1" applyAlignment="1">
      <alignment horizontal="center" vertical="center"/>
    </xf>
    <xf numFmtId="0" fontId="0" fillId="5" borderId="1" xfId="0" applyFont="1" applyFill="1" applyBorder="1" applyAlignment="1">
      <alignment horizontal="center" shrinkToFit="1"/>
    </xf>
    <xf numFmtId="179" fontId="0" fillId="0" borderId="3" xfId="0" applyNumberFormat="1" applyFont="1" applyBorder="1" applyAlignment="1">
      <alignment horizontal="center" vertical="center" shrinkToFit="1"/>
    </xf>
    <xf numFmtId="0" fontId="0" fillId="5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 vertical="center" shrinkToFit="1"/>
    </xf>
    <xf numFmtId="176" fontId="0" fillId="0" borderId="4" xfId="0" applyNumberFormat="1" applyFont="1" applyBorder="1" applyAlignment="1">
      <alignment horizontal="center" vertical="center" shrinkToFit="1"/>
    </xf>
    <xf numFmtId="176" fontId="0" fillId="0" borderId="11" xfId="0" applyNumberFormat="1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176" fontId="25" fillId="4" borderId="3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/>
    <xf numFmtId="0" fontId="0" fillId="0" borderId="0" xfId="0" applyFont="1" applyBorder="1"/>
    <xf numFmtId="0" fontId="2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5" fillId="0" borderId="0" xfId="0" applyFont="1" applyBorder="1" applyAlignment="1"/>
    <xf numFmtId="0" fontId="4" fillId="0" borderId="0" xfId="0" applyFont="1"/>
    <xf numFmtId="0" fontId="0" fillId="0" borderId="7" xfId="0" applyFont="1" applyBorder="1" applyAlignment="1">
      <alignment horizontal="center" vertical="center"/>
    </xf>
    <xf numFmtId="178" fontId="0" fillId="0" borderId="51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49" xfId="0" applyFont="1" applyBorder="1" applyAlignment="1">
      <alignment horizontal="center"/>
    </xf>
    <xf numFmtId="0" fontId="0" fillId="0" borderId="42" xfId="0" applyFont="1" applyBorder="1" applyAlignment="1">
      <alignment horizontal="center" vertical="center" shrinkToFit="1"/>
    </xf>
    <xf numFmtId="0" fontId="0" fillId="0" borderId="22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shrinkToFit="1"/>
    </xf>
    <xf numFmtId="0" fontId="0" fillId="0" borderId="23" xfId="0" applyFont="1" applyBorder="1" applyAlignment="1">
      <alignment horizontal="center" vertical="center" shrinkToFit="1"/>
    </xf>
    <xf numFmtId="0" fontId="0" fillId="0" borderId="9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shrinkToFit="1"/>
    </xf>
    <xf numFmtId="0" fontId="0" fillId="0" borderId="0" xfId="0" applyFont="1" applyAlignment="1">
      <alignment horizontal="center"/>
    </xf>
    <xf numFmtId="0" fontId="0" fillId="0" borderId="0" xfId="0" applyFont="1" applyFill="1" applyBorder="1" applyAlignment="1">
      <alignment vertical="center" textRotation="255" shrinkToFit="1"/>
    </xf>
    <xf numFmtId="0" fontId="0" fillId="0" borderId="0" xfId="0" applyFont="1" applyFill="1" applyBorder="1" applyAlignment="1">
      <alignment horizontal="center" shrinkToFit="1"/>
    </xf>
    <xf numFmtId="179" fontId="24" fillId="0" borderId="0" xfId="1" applyNumberFormat="1" applyFont="1" applyFill="1" applyBorder="1" applyAlignment="1" applyProtection="1">
      <alignment horizontal="center" vertical="center"/>
    </xf>
    <xf numFmtId="176" fontId="25" fillId="0" borderId="0" xfId="0" applyNumberFormat="1" applyFont="1" applyFill="1" applyBorder="1" applyAlignment="1">
      <alignment horizontal="center" vertical="center"/>
    </xf>
    <xf numFmtId="179" fontId="24" fillId="0" borderId="0" xfId="1" applyNumberFormat="1" applyFont="1" applyFill="1" applyBorder="1" applyAlignment="1" applyProtection="1">
      <alignment vertical="center"/>
    </xf>
    <xf numFmtId="0" fontId="0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79" fontId="24" fillId="0" borderId="1" xfId="1" applyNumberFormat="1" applyFont="1" applyBorder="1" applyProtection="1">
      <alignment vertical="center"/>
    </xf>
    <xf numFmtId="176" fontId="0" fillId="0" borderId="3" xfId="0" applyNumberFormat="1" applyFont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/>
    </xf>
    <xf numFmtId="179" fontId="25" fillId="0" borderId="4" xfId="0" applyNumberFormat="1" applyFont="1" applyBorder="1" applyAlignment="1">
      <alignment horizontal="center" vertical="center"/>
    </xf>
    <xf numFmtId="0" fontId="24" fillId="0" borderId="0" xfId="1" applyFont="1" applyFill="1" applyBorder="1" applyAlignment="1" applyProtection="1">
      <alignment vertical="center"/>
    </xf>
    <xf numFmtId="0" fontId="0" fillId="0" borderId="25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/>
    </xf>
    <xf numFmtId="0" fontId="24" fillId="0" borderId="1" xfId="1" applyFont="1" applyBorder="1" applyAlignment="1" applyProtection="1">
      <alignment horizontal="center" vertical="center"/>
    </xf>
    <xf numFmtId="0" fontId="0" fillId="0" borderId="4" xfId="0" applyFont="1" applyFill="1" applyBorder="1" applyAlignment="1">
      <alignment horizontal="center" vertical="center" shrinkToFit="1"/>
    </xf>
    <xf numFmtId="2" fontId="0" fillId="0" borderId="4" xfId="0" applyNumberFormat="1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/>
    </xf>
    <xf numFmtId="179" fontId="0" fillId="0" borderId="0" xfId="0" applyNumberFormat="1" applyFont="1" applyFill="1" applyBorder="1" applyAlignment="1">
      <alignment horizontal="center"/>
    </xf>
    <xf numFmtId="182" fontId="24" fillId="0" borderId="0" xfId="1" applyNumberFormat="1" applyFont="1" applyFill="1" applyBorder="1" applyAlignment="1" applyProtection="1">
      <alignment horizontal="center" vertical="center"/>
    </xf>
    <xf numFmtId="179" fontId="0" fillId="0" borderId="0" xfId="0" applyNumberFormat="1" applyFont="1" applyFill="1" applyBorder="1" applyAlignment="1"/>
    <xf numFmtId="0" fontId="0" fillId="0" borderId="1" xfId="0" applyFont="1" applyFill="1" applyBorder="1" applyAlignment="1">
      <alignment horizontal="left" vertical="center"/>
    </xf>
    <xf numFmtId="179" fontId="0" fillId="0" borderId="0" xfId="0" applyNumberFormat="1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vertical="center" shrinkToFit="1"/>
    </xf>
    <xf numFmtId="0" fontId="24" fillId="0" borderId="0" xfId="1" applyFont="1" applyFill="1" applyProtection="1">
      <alignment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textRotation="255" shrinkToFit="1"/>
    </xf>
    <xf numFmtId="0" fontId="0" fillId="0" borderId="0" xfId="0" applyFont="1" applyBorder="1" applyAlignment="1">
      <alignment horizontal="center" vertical="center" wrapText="1" shrinkToFit="1"/>
    </xf>
    <xf numFmtId="0" fontId="23" fillId="0" borderId="0" xfId="0" applyFont="1" applyFill="1" applyBorder="1" applyAlignment="1">
      <alignment horizontal="center" vertical="center" shrinkToFit="1"/>
    </xf>
    <xf numFmtId="2" fontId="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/>
    <xf numFmtId="0" fontId="23" fillId="4" borderId="1" xfId="0" applyFont="1" applyFill="1" applyBorder="1" applyAlignment="1">
      <alignment horizontal="center" vertical="center" shrinkToFit="1"/>
    </xf>
    <xf numFmtId="179" fontId="0" fillId="4" borderId="4" xfId="0" applyNumberFormat="1" applyFont="1" applyFill="1" applyBorder="1" applyAlignment="1">
      <alignment horizontal="center" vertical="center" shrinkToFit="1"/>
    </xf>
    <xf numFmtId="179" fontId="24" fillId="4" borderId="1" xfId="1" applyNumberFormat="1" applyFont="1" applyFill="1" applyBorder="1" applyAlignment="1" applyProtection="1">
      <alignment horizontal="center" vertical="center"/>
    </xf>
    <xf numFmtId="0" fontId="31" fillId="0" borderId="0" xfId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vertical="center" textRotation="255" shrinkToFit="1"/>
    </xf>
    <xf numFmtId="0" fontId="25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 textRotation="255" wrapText="1" shrinkToFit="1"/>
    </xf>
    <xf numFmtId="0" fontId="0" fillId="0" borderId="0" xfId="0" applyFont="1" applyBorder="1" applyAlignment="1">
      <alignment horizontal="center" shrinkToFit="1"/>
    </xf>
    <xf numFmtId="0" fontId="0" fillId="4" borderId="1" xfId="0" applyFont="1" applyFill="1" applyBorder="1" applyAlignment="1">
      <alignment horizontal="center" vertical="center"/>
    </xf>
    <xf numFmtId="0" fontId="32" fillId="0" borderId="0" xfId="0" applyFont="1"/>
    <xf numFmtId="0" fontId="24" fillId="0" borderId="0" xfId="1" applyFont="1" applyFill="1" applyBorder="1" applyAlignment="1" applyProtection="1">
      <alignment horizontal="center" vertical="center"/>
    </xf>
    <xf numFmtId="179" fontId="25" fillId="0" borderId="0" xfId="0" applyNumberFormat="1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vertical="center" textRotation="255" shrinkToFit="1"/>
    </xf>
    <xf numFmtId="2" fontId="0" fillId="4" borderId="1" xfId="0" applyNumberFormat="1" applyFont="1" applyFill="1" applyBorder="1" applyAlignment="1">
      <alignment horizontal="center" vertical="center" shrinkToFit="1"/>
    </xf>
    <xf numFmtId="0" fontId="0" fillId="4" borderId="0" xfId="0" applyFont="1" applyFill="1"/>
    <xf numFmtId="179" fontId="30" fillId="0" borderId="0" xfId="0" applyNumberFormat="1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4" borderId="1" xfId="0" applyFont="1" applyFill="1" applyBorder="1" applyAlignment="1">
      <alignment horizontal="center" vertical="center" shrinkToFit="1"/>
    </xf>
    <xf numFmtId="0" fontId="30" fillId="0" borderId="0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vertical="center" textRotation="255" shrinkToFit="1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179" fontId="30" fillId="0" borderId="4" xfId="0" applyNumberFormat="1" applyFont="1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center" vertical="center"/>
    </xf>
    <xf numFmtId="179" fontId="0" fillId="0" borderId="4" xfId="0" applyNumberFormat="1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/>
    </xf>
    <xf numFmtId="179" fontId="30" fillId="4" borderId="4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/>
    <xf numFmtId="180" fontId="0" fillId="0" borderId="0" xfId="0" applyNumberFormat="1" applyFont="1" applyFill="1" applyBorder="1" applyAlignment="1">
      <alignment horizontal="center" vertical="center" shrinkToFit="1"/>
    </xf>
    <xf numFmtId="0" fontId="0" fillId="0" borderId="18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shrinkToFit="1"/>
    </xf>
    <xf numFmtId="0" fontId="30" fillId="4" borderId="1" xfId="0" applyFont="1" applyFill="1" applyBorder="1" applyAlignment="1">
      <alignment horizontal="center" vertical="center" shrinkToFit="1"/>
    </xf>
    <xf numFmtId="179" fontId="0" fillId="0" borderId="48" xfId="0" applyNumberFormat="1" applyFont="1" applyFill="1" applyBorder="1" applyAlignment="1">
      <alignment horizontal="center" vertical="center" shrinkToFit="1"/>
    </xf>
    <xf numFmtId="0" fontId="30" fillId="0" borderId="19" xfId="0" applyFont="1" applyFill="1" applyBorder="1" applyAlignment="1">
      <alignment horizontal="center" vertical="center" shrinkToFit="1"/>
    </xf>
    <xf numFmtId="179" fontId="0" fillId="0" borderId="20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shrinkToFit="1"/>
    </xf>
    <xf numFmtId="0" fontId="0" fillId="4" borderId="28" xfId="0" applyFont="1" applyFill="1" applyBorder="1" applyAlignment="1">
      <alignment horizontal="center" vertical="center"/>
    </xf>
    <xf numFmtId="0" fontId="30" fillId="4" borderId="19" xfId="0" applyFont="1" applyFill="1" applyBorder="1" applyAlignment="1">
      <alignment horizontal="center" vertical="center" shrinkToFit="1"/>
    </xf>
    <xf numFmtId="179" fontId="0" fillId="4" borderId="48" xfId="0" applyNumberFormat="1" applyFont="1" applyFill="1" applyBorder="1" applyAlignment="1">
      <alignment horizontal="center" vertical="center" shrinkToFit="1"/>
    </xf>
    <xf numFmtId="0" fontId="0" fillId="4" borderId="2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 shrinkToFit="1"/>
    </xf>
    <xf numFmtId="179" fontId="0" fillId="0" borderId="0" xfId="0" applyNumberFormat="1" applyFont="1" applyFill="1" applyBorder="1" applyAlignment="1">
      <alignment vertical="center"/>
    </xf>
    <xf numFmtId="0" fontId="0" fillId="2" borderId="42" xfId="0" applyFont="1" applyFill="1" applyBorder="1" applyAlignment="1">
      <alignment vertical="center"/>
    </xf>
    <xf numFmtId="179" fontId="0" fillId="2" borderId="65" xfId="0" applyNumberFormat="1" applyFont="1" applyFill="1" applyBorder="1" applyAlignment="1">
      <alignment horizontal="center" vertical="center" shrinkToFit="1"/>
    </xf>
    <xf numFmtId="179" fontId="0" fillId="2" borderId="62" xfId="0" applyNumberFormat="1" applyFont="1" applyFill="1" applyBorder="1" applyAlignment="1">
      <alignment vertical="center"/>
    </xf>
    <xf numFmtId="0" fontId="0" fillId="2" borderId="22" xfId="0" applyFont="1" applyFill="1" applyBorder="1" applyAlignment="1">
      <alignment horizontal="center" vertical="center"/>
    </xf>
    <xf numFmtId="182" fontId="0" fillId="2" borderId="65" xfId="0" applyNumberFormat="1" applyFont="1" applyFill="1" applyBorder="1" applyAlignment="1">
      <alignment horizontal="center" vertical="center" shrinkToFit="1"/>
    </xf>
    <xf numFmtId="179" fontId="0" fillId="2" borderId="61" xfId="0" applyNumberFormat="1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vertical="center"/>
    </xf>
    <xf numFmtId="179" fontId="0" fillId="0" borderId="65" xfId="0" applyNumberFormat="1" applyFont="1" applyFill="1" applyBorder="1" applyAlignment="1">
      <alignment horizontal="center" vertical="center" shrinkToFit="1"/>
    </xf>
    <xf numFmtId="0" fontId="0" fillId="0" borderId="42" xfId="0" applyFont="1" applyFill="1" applyBorder="1" applyAlignment="1">
      <alignment vertical="center"/>
    </xf>
    <xf numFmtId="0" fontId="0" fillId="4" borderId="22" xfId="0" applyFont="1" applyFill="1" applyBorder="1" applyAlignment="1">
      <alignment vertical="center"/>
    </xf>
    <xf numFmtId="179" fontId="0" fillId="4" borderId="65" xfId="0" applyNumberFormat="1" applyFont="1" applyFill="1" applyBorder="1" applyAlignment="1">
      <alignment horizontal="center" vertical="center" shrinkToFit="1"/>
    </xf>
    <xf numFmtId="0" fontId="0" fillId="4" borderId="62" xfId="0" applyFont="1" applyFill="1" applyBorder="1" applyAlignment="1">
      <alignment vertical="center"/>
    </xf>
    <xf numFmtId="180" fontId="0" fillId="0" borderId="1" xfId="0" applyNumberFormat="1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180" fontId="0" fillId="4" borderId="1" xfId="0" applyNumberFormat="1" applyFont="1" applyFill="1" applyBorder="1" applyAlignment="1">
      <alignment horizontal="center" vertical="center" shrinkToFit="1"/>
    </xf>
    <xf numFmtId="0" fontId="0" fillId="4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/>
    </xf>
    <xf numFmtId="176" fontId="0" fillId="4" borderId="1" xfId="0" applyNumberFormat="1" applyFont="1" applyFill="1" applyBorder="1" applyAlignment="1">
      <alignment horizontal="center" vertical="center" shrinkToFit="1"/>
    </xf>
    <xf numFmtId="176" fontId="0" fillId="4" borderId="4" xfId="0" applyNumberFormat="1" applyFont="1" applyFill="1" applyBorder="1" applyAlignment="1">
      <alignment horizontal="center" vertical="center" shrinkToFit="1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horizontal="center"/>
    </xf>
    <xf numFmtId="0" fontId="0" fillId="0" borderId="0" xfId="1" applyFont="1" applyFill="1" applyBorder="1" applyAlignment="1">
      <alignment horizontal="left"/>
    </xf>
    <xf numFmtId="176" fontId="0" fillId="0" borderId="25" xfId="0" applyNumberFormat="1" applyFont="1" applyFill="1" applyBorder="1" applyAlignment="1">
      <alignment horizontal="center" vertical="center"/>
    </xf>
    <xf numFmtId="176" fontId="0" fillId="0" borderId="48" xfId="0" applyNumberFormat="1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left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49" fontId="0" fillId="0" borderId="4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177" fontId="0" fillId="0" borderId="28" xfId="0" applyNumberFormat="1" applyFont="1" applyFill="1" applyBorder="1" applyAlignment="1">
      <alignment horizontal="center"/>
    </xf>
    <xf numFmtId="177" fontId="0" fillId="0" borderId="45" xfId="0" applyNumberFormat="1" applyFont="1" applyFill="1" applyBorder="1" applyAlignment="1">
      <alignment horizontal="center"/>
    </xf>
    <xf numFmtId="0" fontId="0" fillId="0" borderId="47" xfId="1" applyFont="1" applyFill="1" applyBorder="1" applyAlignment="1">
      <alignment horizontal="left"/>
    </xf>
    <xf numFmtId="0" fontId="0" fillId="0" borderId="2" xfId="1" applyFont="1" applyFill="1" applyBorder="1" applyAlignment="1">
      <alignment horizontal="center"/>
    </xf>
    <xf numFmtId="0" fontId="0" fillId="0" borderId="47" xfId="1" applyFont="1" applyFill="1" applyBorder="1" applyAlignment="1">
      <alignment vertical="center"/>
    </xf>
    <xf numFmtId="0" fontId="0" fillId="0" borderId="45" xfId="1" applyFont="1" applyFill="1" applyBorder="1" applyAlignment="1">
      <alignment horizontal="left" vertical="center"/>
    </xf>
    <xf numFmtId="0" fontId="23" fillId="4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Border="1" applyAlignment="1"/>
    <xf numFmtId="0" fontId="0" fillId="0" borderId="0" xfId="0" applyFont="1" applyFill="1" applyBorder="1" applyAlignment="1">
      <alignment vertical="center" textRotation="255" wrapText="1" shrinkToFit="1"/>
    </xf>
    <xf numFmtId="2" fontId="0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horizontal="center" vertical="center" shrinkToFit="1"/>
    </xf>
    <xf numFmtId="178" fontId="0" fillId="0" borderId="0" xfId="0" applyNumberFormat="1" applyFont="1" applyAlignment="1"/>
    <xf numFmtId="0" fontId="0" fillId="0" borderId="0" xfId="0" applyFont="1" applyBorder="1" applyAlignment="1">
      <alignment vertical="center" textRotation="255" wrapText="1" shrinkToFit="1"/>
    </xf>
    <xf numFmtId="0" fontId="0" fillId="0" borderId="0" xfId="0" applyFont="1" applyFill="1" applyBorder="1" applyAlignment="1">
      <alignment horizontal="center" vertical="center" wrapText="1" shrinkToFit="1"/>
    </xf>
    <xf numFmtId="0" fontId="0" fillId="0" borderId="5" xfId="0" applyFont="1" applyFill="1" applyBorder="1" applyAlignment="1">
      <alignment horizontal="center" vertical="center" shrinkToFit="1"/>
    </xf>
    <xf numFmtId="0" fontId="0" fillId="0" borderId="22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65" xfId="0" applyFont="1" applyBorder="1" applyAlignment="1">
      <alignment horizontal="center" vertical="center"/>
    </xf>
    <xf numFmtId="0" fontId="0" fillId="0" borderId="73" xfId="0" applyFont="1" applyBorder="1" applyAlignment="1">
      <alignment horizontal="center" vertical="center" shrinkToFit="1"/>
    </xf>
    <xf numFmtId="0" fontId="0" fillId="0" borderId="55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 shrinkToFit="1"/>
    </xf>
    <xf numFmtId="176" fontId="0" fillId="0" borderId="1" xfId="0" applyNumberFormat="1" applyFont="1" applyBorder="1" applyAlignment="1">
      <alignment horizontal="center" vertical="center"/>
    </xf>
    <xf numFmtId="176" fontId="25" fillId="0" borderId="3" xfId="0" applyNumberFormat="1" applyFont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/>
    </xf>
    <xf numFmtId="176" fontId="24" fillId="4" borderId="1" xfId="1" applyNumberFormat="1" applyFont="1" applyFill="1" applyBorder="1" applyAlignment="1" applyProtection="1">
      <alignment horizontal="center" vertical="center"/>
    </xf>
    <xf numFmtId="176" fontId="25" fillId="4" borderId="3" xfId="0" applyNumberFormat="1" applyFont="1" applyFill="1" applyBorder="1" applyAlignment="1">
      <alignment horizontal="center" vertical="center" wrapText="1"/>
    </xf>
    <xf numFmtId="0" fontId="24" fillId="0" borderId="0" xfId="1" applyFont="1" applyBorder="1" applyProtection="1">
      <alignment vertical="center"/>
    </xf>
    <xf numFmtId="0" fontId="24" fillId="0" borderId="0" xfId="1" applyFont="1" applyFill="1" applyBorder="1" applyProtection="1">
      <alignment vertical="center"/>
    </xf>
    <xf numFmtId="0" fontId="28" fillId="0" borderId="0" xfId="0" applyFont="1" applyBorder="1" applyAlignment="1">
      <alignment horizontal="center" shrinkToFit="1"/>
    </xf>
    <xf numFmtId="0" fontId="0" fillId="0" borderId="15" xfId="0" applyFont="1" applyFill="1" applyBorder="1" applyAlignment="1">
      <alignment horizontal="center" vertical="center" shrinkToFit="1"/>
    </xf>
    <xf numFmtId="176" fontId="0" fillId="0" borderId="0" xfId="0" applyNumberFormat="1" applyFont="1" applyBorder="1" applyAlignment="1">
      <alignment horizontal="center"/>
    </xf>
    <xf numFmtId="176" fontId="24" fillId="0" borderId="0" xfId="1" applyNumberFormat="1" applyFont="1" applyFill="1" applyBorder="1" applyAlignment="1" applyProtection="1">
      <alignment horizontal="center" vertical="center"/>
    </xf>
    <xf numFmtId="0" fontId="24" fillId="0" borderId="6" xfId="1" applyFont="1" applyFill="1" applyBorder="1" applyAlignment="1" applyProtection="1">
      <alignment horizontal="center" vertical="center"/>
    </xf>
    <xf numFmtId="0" fontId="0" fillId="0" borderId="0" xfId="0" applyFont="1" applyBorder="1" applyAlignment="1"/>
    <xf numFmtId="0" fontId="2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shrinkToFit="1"/>
    </xf>
    <xf numFmtId="0" fontId="24" fillId="0" borderId="0" xfId="1" applyFont="1" applyFill="1" applyBorder="1" applyAlignment="1" applyProtection="1">
      <alignment vertical="center" textRotation="255" wrapText="1" shrinkToFit="1"/>
    </xf>
    <xf numFmtId="176" fontId="25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 shrinkToFit="1"/>
    </xf>
    <xf numFmtId="0" fontId="27" fillId="0" borderId="0" xfId="0" applyFont="1" applyBorder="1" applyAlignment="1">
      <alignment horizontal="center" vertical="center"/>
    </xf>
    <xf numFmtId="0" fontId="24" fillId="0" borderId="10" xfId="1" applyFont="1" applyFill="1" applyBorder="1" applyAlignment="1" applyProtection="1">
      <alignment horizontal="center" vertical="center"/>
    </xf>
    <xf numFmtId="0" fontId="0" fillId="4" borderId="15" xfId="0" applyFont="1" applyFill="1" applyBorder="1" applyAlignment="1">
      <alignment horizontal="center" vertical="center" shrinkToFit="1"/>
    </xf>
    <xf numFmtId="0" fontId="24" fillId="0" borderId="0" xfId="1" applyFont="1" applyFill="1" applyAlignment="1" applyProtection="1">
      <alignment horizontal="center" vertical="center"/>
    </xf>
    <xf numFmtId="176" fontId="0" fillId="0" borderId="0" xfId="0" applyNumberFormat="1" applyFont="1" applyBorder="1"/>
    <xf numFmtId="176" fontId="0" fillId="0" borderId="1" xfId="0" applyNumberFormat="1" applyFont="1" applyBorder="1" applyAlignment="1">
      <alignment horizontal="center" vertical="center" shrinkToFit="1"/>
    </xf>
    <xf numFmtId="176" fontId="0" fillId="4" borderId="1" xfId="0" applyNumberFormat="1" applyFont="1" applyFill="1" applyBorder="1"/>
    <xf numFmtId="0" fontId="25" fillId="0" borderId="0" xfId="0" applyFont="1" applyBorder="1" applyAlignment="1">
      <alignment vertical="center" wrapText="1" shrinkToFit="1"/>
    </xf>
    <xf numFmtId="182" fontId="0" fillId="0" borderId="4" xfId="0" applyNumberFormat="1" applyFont="1" applyBorder="1" applyAlignment="1">
      <alignment horizontal="center" vertical="center" shrinkToFit="1"/>
    </xf>
    <xf numFmtId="179" fontId="25" fillId="0" borderId="0" xfId="0" applyNumberFormat="1" applyFont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shrinkToFit="1"/>
    </xf>
    <xf numFmtId="176" fontId="25" fillId="0" borderId="1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76" fontId="0" fillId="0" borderId="4" xfId="0" applyNumberFormat="1" applyFont="1" applyBorder="1" applyAlignment="1">
      <alignment horizontal="center" vertical="center"/>
    </xf>
    <xf numFmtId="176" fontId="30" fillId="0" borderId="1" xfId="0" applyNumberFormat="1" applyFont="1" applyFill="1" applyBorder="1" applyAlignment="1">
      <alignment horizontal="center" vertical="center" shrinkToFit="1"/>
    </xf>
    <xf numFmtId="176" fontId="30" fillId="0" borderId="4" xfId="0" applyNumberFormat="1" applyFont="1" applyFill="1" applyBorder="1" applyAlignment="1">
      <alignment horizontal="center" vertical="center" shrinkToFit="1"/>
    </xf>
    <xf numFmtId="176" fontId="0" fillId="0" borderId="3" xfId="0" applyNumberFormat="1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/>
    </xf>
    <xf numFmtId="0" fontId="0" fillId="0" borderId="19" xfId="0" applyFont="1" applyFill="1" applyBorder="1" applyAlignment="1">
      <alignment horizontal="center" vertical="center" wrapText="1"/>
    </xf>
    <xf numFmtId="176" fontId="0" fillId="0" borderId="48" xfId="0" applyNumberFormat="1" applyFont="1" applyFill="1" applyBorder="1" applyAlignment="1">
      <alignment horizontal="center" vertical="center" shrinkToFit="1"/>
    </xf>
    <xf numFmtId="176" fontId="0" fillId="0" borderId="20" xfId="0" applyNumberFormat="1" applyFont="1" applyFill="1" applyBorder="1" applyAlignment="1">
      <alignment horizontal="center" vertical="center"/>
    </xf>
    <xf numFmtId="0" fontId="0" fillId="4" borderId="28" xfId="0" applyFont="1" applyFill="1" applyBorder="1" applyAlignment="1">
      <alignment horizontal="center" vertical="center" shrinkToFit="1"/>
    </xf>
    <xf numFmtId="176" fontId="0" fillId="0" borderId="70" xfId="0" applyNumberFormat="1" applyFont="1" applyFill="1" applyBorder="1" applyAlignment="1">
      <alignment horizontal="center" vertical="center" shrinkToFit="1"/>
    </xf>
    <xf numFmtId="0" fontId="0" fillId="4" borderId="19" xfId="0" applyFont="1" applyFill="1" applyBorder="1" applyAlignment="1">
      <alignment horizontal="center" vertical="center"/>
    </xf>
    <xf numFmtId="179" fontId="0" fillId="0" borderId="61" xfId="0" applyNumberFormat="1" applyFont="1" applyFill="1" applyBorder="1" applyAlignment="1">
      <alignment vertical="center"/>
    </xf>
    <xf numFmtId="179" fontId="0" fillId="2" borderId="61" xfId="0" applyNumberFormat="1" applyFont="1" applyFill="1" applyBorder="1" applyAlignment="1">
      <alignment vertical="center"/>
    </xf>
    <xf numFmtId="176" fontId="0" fillId="2" borderId="62" xfId="0" applyNumberFormat="1" applyFont="1" applyFill="1" applyBorder="1" applyAlignment="1">
      <alignment vertical="center"/>
    </xf>
    <xf numFmtId="176" fontId="0" fillId="2" borderId="65" xfId="0" applyNumberFormat="1" applyFont="1" applyFill="1" applyBorder="1" applyAlignment="1">
      <alignment horizontal="center" vertical="center" shrinkToFit="1"/>
    </xf>
    <xf numFmtId="176" fontId="0" fillId="2" borderId="61" xfId="0" applyNumberFormat="1" applyFont="1" applyFill="1" applyBorder="1" applyAlignment="1">
      <alignment vertical="center"/>
    </xf>
    <xf numFmtId="0" fontId="0" fillId="4" borderId="42" xfId="0" applyFont="1" applyFill="1" applyBorder="1" applyAlignment="1">
      <alignment vertical="center"/>
    </xf>
    <xf numFmtId="176" fontId="0" fillId="4" borderId="61" xfId="0" applyNumberFormat="1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 shrinkToFit="1"/>
    </xf>
    <xf numFmtId="179" fontId="0" fillId="0" borderId="0" xfId="0" applyNumberFormat="1" applyFont="1" applyBorder="1" applyAlignment="1">
      <alignment horizontal="center" vertical="center" shrinkToFit="1"/>
    </xf>
    <xf numFmtId="179" fontId="0" fillId="4" borderId="1" xfId="0" applyNumberFormat="1" applyFont="1" applyFill="1" applyBorder="1" applyAlignment="1">
      <alignment horizontal="center" vertical="center" shrinkToFit="1"/>
    </xf>
    <xf numFmtId="0" fontId="1" fillId="4" borderId="3" xfId="0" applyFont="1" applyFill="1" applyBorder="1" applyAlignment="1">
      <alignment horizontal="left" vertical="center"/>
    </xf>
    <xf numFmtId="179" fontId="0" fillId="0" borderId="1" xfId="0" applyNumberFormat="1" applyFont="1" applyFill="1" applyBorder="1" applyAlignment="1">
      <alignment horizontal="center" vertical="center" shrinkToFit="1"/>
    </xf>
    <xf numFmtId="179" fontId="0" fillId="0" borderId="0" xfId="0" applyNumberFormat="1" applyFont="1" applyBorder="1" applyAlignment="1">
      <alignment horizontal="center" vertical="center"/>
    </xf>
    <xf numFmtId="179" fontId="0" fillId="0" borderId="25" xfId="0" applyNumberFormat="1" applyFont="1" applyFill="1" applyBorder="1" applyAlignment="1">
      <alignment horizontal="center" vertical="center"/>
    </xf>
    <xf numFmtId="0" fontId="0" fillId="4" borderId="2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49" fontId="4" fillId="0" borderId="40" xfId="0" applyNumberFormat="1" applyFont="1" applyFill="1" applyBorder="1" applyAlignment="1">
      <alignment horizontal="left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9" fontId="0" fillId="0" borderId="0" xfId="0" applyNumberFormat="1" applyFont="1" applyFill="1" applyBorder="1" applyAlignment="1">
      <alignment horizontal="center" vertical="center"/>
    </xf>
    <xf numFmtId="0" fontId="0" fillId="0" borderId="10" xfId="0" applyFont="1" applyFill="1" applyBorder="1"/>
    <xf numFmtId="176" fontId="25" fillId="0" borderId="4" xfId="0" applyNumberFormat="1" applyFont="1" applyBorder="1" applyAlignment="1">
      <alignment horizontal="center" vertical="center"/>
    </xf>
    <xf numFmtId="0" fontId="0" fillId="0" borderId="1" xfId="0" applyFont="1" applyBorder="1"/>
    <xf numFmtId="0" fontId="24" fillId="5" borderId="1" xfId="0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/>
    </xf>
    <xf numFmtId="0" fontId="31" fillId="0" borderId="1" xfId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vertical="center"/>
    </xf>
    <xf numFmtId="0" fontId="0" fillId="4" borderId="1" xfId="0" applyFont="1" applyFill="1" applyBorder="1" applyAlignment="1">
      <alignment horizontal="center"/>
    </xf>
    <xf numFmtId="0" fontId="0" fillId="0" borderId="10" xfId="0" applyFont="1" applyBorder="1"/>
    <xf numFmtId="176" fontId="0" fillId="0" borderId="10" xfId="0" applyNumberFormat="1" applyFont="1" applyBorder="1"/>
    <xf numFmtId="0" fontId="0" fillId="4" borderId="10" xfId="0" applyFont="1" applyFill="1" applyBorder="1" applyAlignment="1">
      <alignment horizontal="center" vertical="center"/>
    </xf>
    <xf numFmtId="181" fontId="0" fillId="0" borderId="4" xfId="0" applyNumberFormat="1" applyFont="1" applyFill="1" applyBorder="1" applyAlignment="1">
      <alignment horizontal="center" vertical="center" shrinkToFit="1"/>
    </xf>
    <xf numFmtId="2" fontId="0" fillId="0" borderId="3" xfId="0" applyNumberFormat="1" applyFont="1" applyFill="1" applyBorder="1" applyAlignment="1">
      <alignment horizontal="center" vertical="center"/>
    </xf>
    <xf numFmtId="176" fontId="0" fillId="0" borderId="0" xfId="0" applyNumberFormat="1" applyFont="1"/>
    <xf numFmtId="0" fontId="0" fillId="0" borderId="25" xfId="0" applyFont="1" applyFill="1" applyBorder="1" applyAlignment="1">
      <alignment horizontal="center" vertical="center" shrinkToFit="1"/>
    </xf>
    <xf numFmtId="176" fontId="0" fillId="4" borderId="3" xfId="0" applyNumberFormat="1" applyFont="1" applyFill="1" applyBorder="1" applyAlignment="1">
      <alignment horizontal="center" vertical="center"/>
    </xf>
    <xf numFmtId="0" fontId="30" fillId="4" borderId="4" xfId="0" applyFont="1" applyFill="1" applyBorder="1" applyAlignment="1">
      <alignment horizontal="center" vertical="center" shrinkToFit="1"/>
    </xf>
    <xf numFmtId="180" fontId="0" fillId="0" borderId="0" xfId="0" applyNumberFormat="1" applyFont="1" applyFill="1" applyBorder="1" applyAlignment="1">
      <alignment vertical="center"/>
    </xf>
    <xf numFmtId="0" fontId="0" fillId="4" borderId="70" xfId="0" applyFont="1" applyFill="1" applyBorder="1" applyAlignment="1">
      <alignment vertical="center"/>
    </xf>
    <xf numFmtId="0" fontId="0" fillId="4" borderId="19" xfId="0" applyFont="1" applyFill="1" applyBorder="1" applyAlignment="1">
      <alignment horizontal="center"/>
    </xf>
    <xf numFmtId="0" fontId="0" fillId="4" borderId="48" xfId="0" applyFont="1" applyFill="1" applyBorder="1" applyAlignment="1">
      <alignment horizontal="center" vertical="center" shrinkToFit="1"/>
    </xf>
    <xf numFmtId="0" fontId="0" fillId="0" borderId="70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176" fontId="0" fillId="0" borderId="61" xfId="0" applyNumberFormat="1" applyFont="1" applyFill="1" applyBorder="1" applyAlignment="1">
      <alignment vertical="center"/>
    </xf>
    <xf numFmtId="176" fontId="0" fillId="4" borderId="62" xfId="0" applyNumberFormat="1" applyFont="1" applyFill="1" applyBorder="1" applyAlignment="1">
      <alignment vertical="center"/>
    </xf>
    <xf numFmtId="180" fontId="0" fillId="4" borderId="42" xfId="0" applyNumberFormat="1" applyFont="1" applyFill="1" applyBorder="1" applyAlignment="1">
      <alignment vertical="center"/>
    </xf>
    <xf numFmtId="2" fontId="0" fillId="0" borderId="1" xfId="0" applyNumberFormat="1" applyFont="1" applyFill="1" applyBorder="1" applyAlignment="1">
      <alignment horizontal="center" vertical="center" shrinkToFit="1"/>
    </xf>
    <xf numFmtId="0" fontId="0" fillId="4" borderId="3" xfId="0" applyFont="1" applyFill="1" applyBorder="1" applyAlignment="1">
      <alignment horizontal="left" vertical="center"/>
    </xf>
    <xf numFmtId="0" fontId="32" fillId="4" borderId="3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vertical="center"/>
    </xf>
    <xf numFmtId="0" fontId="0" fillId="0" borderId="56" xfId="1" applyFont="1" applyFill="1" applyBorder="1" applyAlignment="1">
      <alignment horizontal="center" vertical="center"/>
    </xf>
    <xf numFmtId="1" fontId="33" fillId="0" borderId="0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vertical="center" wrapText="1" shrinkToFit="1"/>
    </xf>
    <xf numFmtId="0" fontId="0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0" fillId="0" borderId="0" xfId="1" applyFont="1" applyFill="1" applyBorder="1" applyAlignment="1">
      <alignment vertical="center"/>
    </xf>
    <xf numFmtId="0" fontId="2" fillId="0" borderId="0" xfId="0" applyFont="1"/>
    <xf numFmtId="0" fontId="4" fillId="0" borderId="2" xfId="0" applyFont="1" applyBorder="1" applyAlignment="1">
      <alignment vertical="center"/>
    </xf>
    <xf numFmtId="0" fontId="2" fillId="0" borderId="0" xfId="0" applyFont="1" applyBorder="1"/>
    <xf numFmtId="0" fontId="0" fillId="0" borderId="49" xfId="0" applyFont="1" applyBorder="1" applyAlignment="1">
      <alignment horizontal="center" vertical="center"/>
    </xf>
    <xf numFmtId="0" fontId="0" fillId="0" borderId="61" xfId="0" applyFont="1" applyBorder="1" applyAlignment="1">
      <alignment horizontal="center" vertical="center" shrinkToFit="1"/>
    </xf>
    <xf numFmtId="0" fontId="0" fillId="0" borderId="74" xfId="0" applyFont="1" applyBorder="1" applyAlignment="1">
      <alignment horizontal="center" vertical="center" shrinkToFit="1"/>
    </xf>
    <xf numFmtId="176" fontId="0" fillId="4" borderId="1" xfId="0" applyNumberFormat="1" applyFont="1" applyFill="1" applyBorder="1" applyAlignment="1">
      <alignment horizontal="center" vertical="center"/>
    </xf>
    <xf numFmtId="183" fontId="24" fillId="0" borderId="0" xfId="1" applyNumberFormat="1" applyFont="1" applyFill="1" applyBorder="1" applyAlignment="1" applyProtection="1">
      <alignment horizontal="center" vertical="center"/>
    </xf>
    <xf numFmtId="179" fontId="25" fillId="0" borderId="1" xfId="0" applyNumberFormat="1" applyFont="1" applyFill="1" applyBorder="1" applyAlignment="1">
      <alignment horizontal="center" vertical="center"/>
    </xf>
    <xf numFmtId="179" fontId="25" fillId="0" borderId="1" xfId="0" applyNumberFormat="1" applyFont="1" applyBorder="1" applyAlignment="1">
      <alignment horizontal="center" vertical="center"/>
    </xf>
    <xf numFmtId="179" fontId="31" fillId="0" borderId="1" xfId="1" applyNumberFormat="1" applyFont="1" applyFill="1" applyBorder="1" applyAlignment="1" applyProtection="1">
      <alignment horizontal="center" vertical="center"/>
    </xf>
    <xf numFmtId="0" fontId="24" fillId="4" borderId="1" xfId="1" applyFont="1" applyFill="1" applyBorder="1" applyAlignment="1" applyProtection="1">
      <alignment horizontal="center" vertical="center"/>
    </xf>
    <xf numFmtId="0" fontId="24" fillId="4" borderId="6" xfId="1" applyFont="1" applyFill="1" applyBorder="1" applyAlignment="1" applyProtection="1">
      <alignment horizontal="center" vertical="center"/>
    </xf>
    <xf numFmtId="179" fontId="0" fillId="4" borderId="1" xfId="0" applyNumberFormat="1" applyFont="1" applyFill="1" applyBorder="1" applyAlignment="1">
      <alignment horizontal="center"/>
    </xf>
    <xf numFmtId="176" fontId="0" fillId="0" borderId="0" xfId="0" applyNumberFormat="1" applyFont="1" applyBorder="1" applyAlignment="1">
      <alignment horizontal="center" vertical="center" shrinkToFit="1"/>
    </xf>
    <xf numFmtId="0" fontId="0" fillId="4" borderId="19" xfId="0" applyFont="1" applyFill="1" applyBorder="1" applyAlignment="1">
      <alignment vertical="center"/>
    </xf>
    <xf numFmtId="0" fontId="0" fillId="4" borderId="45" xfId="0" applyFont="1" applyFill="1" applyBorder="1" applyAlignment="1">
      <alignment vertical="center"/>
    </xf>
    <xf numFmtId="179" fontId="0" fillId="0" borderId="70" xfId="0" applyNumberFormat="1" applyFont="1" applyFill="1" applyBorder="1" applyAlignment="1">
      <alignment horizontal="center" vertical="center" shrinkToFit="1"/>
    </xf>
    <xf numFmtId="0" fontId="0" fillId="2" borderId="65" xfId="0" applyFont="1" applyFill="1" applyBorder="1" applyAlignment="1">
      <alignment vertical="center"/>
    </xf>
    <xf numFmtId="0" fontId="0" fillId="0" borderId="3" xfId="1" applyFont="1" applyFill="1" applyBorder="1" applyAlignment="1">
      <alignment horizontal="left"/>
    </xf>
    <xf numFmtId="0" fontId="0" fillId="0" borderId="69" xfId="1" applyFont="1" applyFill="1" applyBorder="1" applyAlignment="1">
      <alignment horizontal="left"/>
    </xf>
    <xf numFmtId="0" fontId="0" fillId="0" borderId="58" xfId="1" applyFont="1" applyFill="1" applyBorder="1" applyAlignment="1">
      <alignment horizontal="left"/>
    </xf>
    <xf numFmtId="177" fontId="0" fillId="0" borderId="19" xfId="0" applyNumberFormat="1" applyFont="1" applyFill="1" applyBorder="1" applyAlignment="1">
      <alignment horizontal="center"/>
    </xf>
    <xf numFmtId="0" fontId="0" fillId="0" borderId="72" xfId="1" applyFont="1" applyFill="1" applyBorder="1" applyAlignment="1">
      <alignment horizontal="left" vertical="center"/>
    </xf>
    <xf numFmtId="0" fontId="0" fillId="0" borderId="24" xfId="0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7" fillId="4" borderId="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 shrinkToFit="1"/>
    </xf>
    <xf numFmtId="182" fontId="0" fillId="0" borderId="1" xfId="0" applyNumberFormat="1" applyFont="1" applyBorder="1" applyAlignment="1">
      <alignment horizontal="center"/>
    </xf>
    <xf numFmtId="182" fontId="0" fillId="0" borderId="0" xfId="0" applyNumberFormat="1" applyFont="1" applyBorder="1" applyAlignment="1">
      <alignment horizontal="center"/>
    </xf>
    <xf numFmtId="179" fontId="31" fillId="0" borderId="0" xfId="1" applyNumberFormat="1" applyFont="1" applyFill="1" applyBorder="1" applyAlignment="1" applyProtection="1">
      <alignment horizontal="center" vertical="center"/>
    </xf>
    <xf numFmtId="0" fontId="0" fillId="0" borderId="15" xfId="0" applyFont="1" applyFill="1" applyBorder="1" applyAlignment="1">
      <alignment horizontal="center" shrinkToFit="1"/>
    </xf>
    <xf numFmtId="182" fontId="0" fillId="0" borderId="1" xfId="0" applyNumberFormat="1" applyFont="1" applyBorder="1"/>
    <xf numFmtId="179" fontId="0" fillId="0" borderId="0" xfId="0" applyNumberFormat="1" applyFont="1" applyBorder="1" applyAlignment="1">
      <alignment horizontal="center"/>
    </xf>
    <xf numFmtId="179" fontId="0" fillId="0" borderId="0" xfId="0" applyNumberFormat="1" applyFont="1" applyBorder="1"/>
    <xf numFmtId="184" fontId="0" fillId="0" borderId="9" xfId="0" applyNumberFormat="1" applyFont="1" applyBorder="1" applyAlignment="1">
      <alignment horizontal="center" shrinkToFit="1"/>
    </xf>
    <xf numFmtId="1" fontId="0" fillId="0" borderId="9" xfId="0" applyNumberFormat="1" applyFont="1" applyBorder="1" applyAlignment="1">
      <alignment horizontal="center" vertical="center" shrinkToFit="1"/>
    </xf>
    <xf numFmtId="0" fontId="23" fillId="0" borderId="79" xfId="0" applyFont="1" applyBorder="1" applyAlignment="1">
      <alignment horizontal="center" vertical="center" wrapText="1"/>
    </xf>
    <xf numFmtId="0" fontId="23" fillId="0" borderId="79" xfId="0" applyFont="1" applyBorder="1" applyAlignment="1">
      <alignment horizontal="center" vertical="center" wrapText="1" shrinkToFit="1"/>
    </xf>
    <xf numFmtId="176" fontId="0" fillId="0" borderId="4" xfId="0" applyNumberFormat="1" applyFont="1" applyBorder="1" applyAlignment="1">
      <alignment horizontal="center" vertical="center" wrapText="1" shrinkToFit="1"/>
    </xf>
    <xf numFmtId="176" fontId="24" fillId="0" borderId="1" xfId="1" applyNumberFormat="1" applyFont="1" applyFill="1" applyBorder="1" applyAlignment="1" applyProtection="1">
      <alignment horizontal="center" vertical="center" wrapText="1"/>
    </xf>
    <xf numFmtId="176" fontId="0" fillId="0" borderId="11" xfId="0" applyNumberFormat="1" applyFont="1" applyBorder="1" applyAlignment="1">
      <alignment horizontal="center" vertical="center" wrapText="1" shrinkToFit="1"/>
    </xf>
    <xf numFmtId="0" fontId="0" fillId="0" borderId="11" xfId="0" applyFont="1" applyBorder="1" applyAlignment="1">
      <alignment horizontal="center" vertical="center" wrapText="1" shrinkToFit="1"/>
    </xf>
    <xf numFmtId="0" fontId="23" fillId="0" borderId="87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shrinkToFit="1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72" xfId="0" applyFont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 shrinkToFit="1"/>
    </xf>
    <xf numFmtId="0" fontId="30" fillId="0" borderId="10" xfId="0" applyFont="1" applyFill="1" applyBorder="1" applyAlignment="1">
      <alignment horizontal="center" vertical="center" shrinkToFit="1"/>
    </xf>
    <xf numFmtId="179" fontId="30" fillId="0" borderId="24" xfId="0" applyNumberFormat="1" applyFont="1" applyFill="1" applyBorder="1" applyAlignment="1">
      <alignment horizontal="center" vertical="center" shrinkToFit="1"/>
    </xf>
    <xf numFmtId="179" fontId="0" fillId="0" borderId="11" xfId="0" applyNumberFormat="1" applyFont="1" applyFill="1" applyBorder="1" applyAlignment="1">
      <alignment horizontal="center" vertical="center"/>
    </xf>
    <xf numFmtId="0" fontId="27" fillId="4" borderId="10" xfId="0" applyFont="1" applyFill="1" applyBorder="1" applyAlignment="1">
      <alignment horizontal="center" vertical="center" shrinkToFit="1"/>
    </xf>
    <xf numFmtId="0" fontId="30" fillId="4" borderId="10" xfId="0" applyFont="1" applyFill="1" applyBorder="1" applyAlignment="1">
      <alignment horizontal="center" vertical="center" shrinkToFit="1"/>
    </xf>
    <xf numFmtId="182" fontId="30" fillId="0" borderId="24" xfId="0" applyNumberFormat="1" applyFont="1" applyFill="1" applyBorder="1" applyAlignment="1">
      <alignment horizontal="center" vertical="center" shrinkToFit="1"/>
    </xf>
    <xf numFmtId="176" fontId="30" fillId="0" borderId="24" xfId="0" applyNumberFormat="1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0" fontId="0" fillId="4" borderId="19" xfId="0" applyFont="1" applyFill="1" applyBorder="1" applyAlignment="1">
      <alignment horizontal="center" vertical="center" shrinkToFit="1"/>
    </xf>
    <xf numFmtId="176" fontId="0" fillId="4" borderId="48" xfId="0" applyNumberFormat="1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0" fillId="0" borderId="70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176" fontId="0" fillId="4" borderId="25" xfId="0" applyNumberFormat="1" applyFont="1" applyFill="1" applyBorder="1" applyAlignment="1">
      <alignment horizontal="center" vertical="center"/>
    </xf>
    <xf numFmtId="176" fontId="0" fillId="4" borderId="4" xfId="0" applyNumberFormat="1" applyFont="1" applyFill="1" applyBorder="1" applyAlignment="1">
      <alignment horizontal="center" vertical="center"/>
    </xf>
    <xf numFmtId="176" fontId="0" fillId="0" borderId="25" xfId="0" applyNumberFormat="1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3" xfId="1" applyFont="1" applyFill="1" applyBorder="1" applyAlignment="1">
      <alignment horizontal="center" vertical="center"/>
    </xf>
    <xf numFmtId="176" fontId="0" fillId="0" borderId="10" xfId="0" applyNumberFormat="1" applyFont="1" applyFill="1" applyBorder="1" applyAlignment="1">
      <alignment horizontal="center" vertical="center"/>
    </xf>
    <xf numFmtId="0" fontId="0" fillId="0" borderId="72" xfId="1" applyFont="1" applyFill="1" applyBorder="1" applyAlignment="1">
      <alignment vertical="center"/>
    </xf>
    <xf numFmtId="0" fontId="0" fillId="0" borderId="2" xfId="1" applyFont="1" applyFill="1" applyBorder="1" applyAlignment="1">
      <alignment horizontal="left"/>
    </xf>
    <xf numFmtId="49" fontId="2" fillId="0" borderId="49" xfId="0" applyNumberFormat="1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4" fillId="0" borderId="3" xfId="1" applyFont="1" applyFill="1" applyBorder="1" applyAlignment="1" applyProtection="1">
      <alignment horizontal="center" vertical="center"/>
    </xf>
    <xf numFmtId="180" fontId="24" fillId="0" borderId="3" xfId="1" applyNumberFormat="1" applyFont="1" applyFill="1" applyBorder="1" applyAlignment="1" applyProtection="1">
      <alignment horizontal="center" vertical="center"/>
    </xf>
    <xf numFmtId="0" fontId="31" fillId="0" borderId="3" xfId="1" applyFont="1" applyFill="1" applyBorder="1" applyAlignment="1" applyProtection="1">
      <alignment horizontal="center" vertical="center"/>
    </xf>
    <xf numFmtId="0" fontId="24" fillId="5" borderId="1" xfId="1" applyFont="1" applyFill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5" fillId="0" borderId="3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7" fillId="5" borderId="76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0" fillId="5" borderId="34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0" fillId="6" borderId="34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59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shrinkToFit="1"/>
    </xf>
    <xf numFmtId="0" fontId="10" fillId="6" borderId="1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40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 wrapText="1"/>
    </xf>
    <xf numFmtId="49" fontId="7" fillId="3" borderId="65" xfId="0" applyNumberFormat="1" applyFont="1" applyFill="1" applyBorder="1" applyAlignment="1">
      <alignment horizontal="center" vertical="center"/>
    </xf>
    <xf numFmtId="49" fontId="7" fillId="3" borderId="61" xfId="0" applyNumberFormat="1" applyFont="1" applyFill="1" applyBorder="1" applyAlignment="1">
      <alignment horizontal="center" vertical="center"/>
    </xf>
    <xf numFmtId="49" fontId="7" fillId="3" borderId="43" xfId="0" applyNumberFormat="1" applyFont="1" applyFill="1" applyBorder="1" applyAlignment="1">
      <alignment horizontal="center" vertical="center"/>
    </xf>
    <xf numFmtId="11" fontId="10" fillId="5" borderId="1" xfId="0" applyNumberFormat="1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9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3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textRotation="255" wrapText="1" shrinkToFit="1"/>
    </xf>
    <xf numFmtId="0" fontId="0" fillId="0" borderId="31" xfId="0" applyFont="1" applyFill="1" applyBorder="1"/>
    <xf numFmtId="0" fontId="0" fillId="0" borderId="12" xfId="0" applyFont="1" applyFill="1" applyBorder="1"/>
    <xf numFmtId="0" fontId="25" fillId="0" borderId="25" xfId="0" applyFont="1" applyFill="1" applyBorder="1" applyAlignment="1">
      <alignment horizontal="center" vertical="center" wrapText="1" shrinkToFit="1"/>
    </xf>
    <xf numFmtId="0" fontId="25" fillId="0" borderId="15" xfId="0" applyFont="1" applyFill="1" applyBorder="1" applyAlignment="1">
      <alignment horizontal="center" vertical="center" wrapText="1" shrinkToFit="1"/>
    </xf>
    <xf numFmtId="0" fontId="25" fillId="0" borderId="10" xfId="0" applyFont="1" applyFill="1" applyBorder="1" applyAlignment="1">
      <alignment horizontal="center" vertical="center" wrapText="1" shrinkToFit="1"/>
    </xf>
    <xf numFmtId="0" fontId="0" fillId="0" borderId="25" xfId="0" applyFont="1" applyFill="1" applyBorder="1" applyAlignment="1">
      <alignment horizontal="center" vertical="center" wrapText="1" shrinkToFit="1"/>
    </xf>
    <xf numFmtId="0" fontId="0" fillId="0" borderId="15" xfId="0" applyFont="1" applyFill="1" applyBorder="1" applyAlignment="1">
      <alignment horizontal="center" vertical="center" wrapText="1" shrinkToFit="1"/>
    </xf>
    <xf numFmtId="0" fontId="0" fillId="0" borderId="10" xfId="0" applyFont="1" applyFill="1" applyBorder="1" applyAlignment="1">
      <alignment horizontal="center" vertical="center" wrapText="1" shrinkToFit="1"/>
    </xf>
    <xf numFmtId="0" fontId="0" fillId="2" borderId="42" xfId="0" applyFont="1" applyFill="1" applyBorder="1" applyAlignment="1">
      <alignment horizontal="center" vertical="center"/>
    </xf>
    <xf numFmtId="0" fontId="0" fillId="2" borderId="61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 textRotation="255" wrapText="1" shrinkToFit="1"/>
    </xf>
    <xf numFmtId="0" fontId="0" fillId="0" borderId="12" xfId="0" applyFont="1" applyFill="1" applyBorder="1" applyAlignment="1">
      <alignment horizontal="center" vertical="center" textRotation="255" wrapText="1" shrinkToFit="1"/>
    </xf>
    <xf numFmtId="0" fontId="0" fillId="0" borderId="16" xfId="0" applyFont="1" applyFill="1" applyBorder="1" applyAlignment="1">
      <alignment horizontal="center" vertical="center" textRotation="255" wrapText="1" shrinkToFit="1"/>
    </xf>
    <xf numFmtId="0" fontId="0" fillId="2" borderId="43" xfId="0" applyFont="1" applyFill="1" applyBorder="1" applyAlignment="1">
      <alignment horizontal="center" vertical="center"/>
    </xf>
    <xf numFmtId="0" fontId="23" fillId="4" borderId="50" xfId="0" applyFont="1" applyFill="1" applyBorder="1" applyAlignment="1">
      <alignment horizontal="center" vertical="center"/>
    </xf>
    <xf numFmtId="0" fontId="23" fillId="4" borderId="46" xfId="0" applyFont="1" applyFill="1" applyBorder="1" applyAlignment="1">
      <alignment horizontal="center" vertical="center"/>
    </xf>
    <xf numFmtId="0" fontId="0" fillId="4" borderId="34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/>
    </xf>
    <xf numFmtId="0" fontId="23" fillId="0" borderId="46" xfId="0" applyFont="1" applyFill="1" applyBorder="1" applyAlignment="1">
      <alignment horizontal="center" vertical="center"/>
    </xf>
    <xf numFmtId="0" fontId="0" fillId="4" borderId="59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35" xfId="0" applyFont="1" applyFill="1" applyBorder="1" applyAlignment="1">
      <alignment horizontal="center" vertical="center"/>
    </xf>
    <xf numFmtId="0" fontId="23" fillId="4" borderId="64" xfId="0" applyFont="1" applyFill="1" applyBorder="1" applyAlignment="1">
      <alignment horizontal="center" vertical="center"/>
    </xf>
    <xf numFmtId="0" fontId="23" fillId="4" borderId="18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/>
    </xf>
    <xf numFmtId="0" fontId="0" fillId="2" borderId="62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0" fontId="24" fillId="0" borderId="4" xfId="1" applyFont="1" applyFill="1" applyBorder="1" applyAlignment="1" applyProtection="1">
      <alignment horizontal="center" vertical="center" textRotation="255"/>
    </xf>
    <xf numFmtId="0" fontId="24" fillId="0" borderId="24" xfId="1" applyFont="1" applyFill="1" applyBorder="1" applyAlignment="1" applyProtection="1">
      <alignment horizontal="center" vertical="center" textRotation="255"/>
    </xf>
    <xf numFmtId="0" fontId="0" fillId="0" borderId="0" xfId="0" applyFont="1" applyBorder="1" applyAlignment="1">
      <alignment horizontal="center" vertical="center" textRotation="255" wrapText="1" shrinkToFit="1"/>
    </xf>
    <xf numFmtId="0" fontId="27" fillId="0" borderId="0" xfId="0" applyFont="1" applyBorder="1" applyAlignment="1">
      <alignment horizontal="center" vertical="center" textRotation="255" wrapText="1" shrinkToFit="1"/>
    </xf>
    <xf numFmtId="0" fontId="0" fillId="0" borderId="13" xfId="0" applyFont="1" applyBorder="1" applyAlignment="1">
      <alignment horizontal="center" vertical="center" textRotation="255" wrapText="1" shrinkToFit="1"/>
    </xf>
    <xf numFmtId="0" fontId="0" fillId="0" borderId="31" xfId="0" applyFont="1" applyBorder="1" applyAlignment="1">
      <alignment horizontal="center" vertical="center" textRotation="255" wrapText="1" shrinkToFit="1"/>
    </xf>
    <xf numFmtId="0" fontId="0" fillId="0" borderId="12" xfId="0" applyFont="1" applyBorder="1" applyAlignment="1">
      <alignment horizontal="center" vertical="center" textRotation="255" wrapText="1" shrinkToFit="1"/>
    </xf>
    <xf numFmtId="0" fontId="0" fillId="0" borderId="13" xfId="0" applyFont="1" applyFill="1" applyBorder="1" applyAlignment="1">
      <alignment horizontal="center" vertical="center" textRotation="255" shrinkToFit="1"/>
    </xf>
    <xf numFmtId="0" fontId="0" fillId="0" borderId="31" xfId="0" applyFont="1" applyFill="1" applyBorder="1" applyAlignment="1">
      <alignment horizontal="center" vertical="center" textRotation="255" shrinkToFit="1"/>
    </xf>
    <xf numFmtId="0" fontId="0" fillId="0" borderId="12" xfId="0" applyFont="1" applyFill="1" applyBorder="1" applyAlignment="1">
      <alignment horizontal="center" vertical="center" textRotation="255" shrinkToFit="1"/>
    </xf>
    <xf numFmtId="0" fontId="24" fillId="0" borderId="4" xfId="1" applyFont="1" applyFill="1" applyBorder="1" applyAlignment="1" applyProtection="1">
      <alignment horizontal="center" vertical="center"/>
    </xf>
    <xf numFmtId="0" fontId="0" fillId="4" borderId="52" xfId="0" applyFont="1" applyFill="1" applyBorder="1" applyAlignment="1">
      <alignment horizontal="center" vertical="center" textRotation="255" wrapText="1" shrinkToFit="1"/>
    </xf>
    <xf numFmtId="0" fontId="0" fillId="4" borderId="51" xfId="0" applyFont="1" applyFill="1" applyBorder="1" applyAlignment="1">
      <alignment horizontal="center" vertical="center" textRotation="255" wrapText="1" shrinkToFit="1"/>
    </xf>
    <xf numFmtId="0" fontId="0" fillId="4" borderId="49" xfId="0" applyFont="1" applyFill="1" applyBorder="1" applyAlignment="1">
      <alignment horizontal="center" vertical="center" textRotation="255" wrapText="1" shrinkToFi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/>
    <xf numFmtId="0" fontId="24" fillId="0" borderId="48" xfId="1" applyFont="1" applyFill="1" applyBorder="1" applyAlignment="1" applyProtection="1">
      <alignment horizontal="center" vertical="center" textRotation="255"/>
    </xf>
    <xf numFmtId="0" fontId="0" fillId="0" borderId="16" xfId="0" applyFont="1" applyBorder="1" applyAlignment="1">
      <alignment horizontal="center" vertical="center" wrapText="1"/>
    </xf>
    <xf numFmtId="178" fontId="0" fillId="0" borderId="37" xfId="0" applyNumberFormat="1" applyFont="1" applyBorder="1" applyAlignment="1">
      <alignment horizontal="center" vertical="center"/>
    </xf>
    <xf numFmtId="178" fontId="0" fillId="0" borderId="36" xfId="0" applyNumberFormat="1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4" borderId="51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textRotation="255" shrinkToFit="1"/>
    </xf>
    <xf numFmtId="0" fontId="0" fillId="3" borderId="31" xfId="0" applyFont="1" applyFill="1" applyBorder="1" applyAlignment="1">
      <alignment horizontal="center" vertical="center" textRotation="255" shrinkToFit="1"/>
    </xf>
    <xf numFmtId="0" fontId="0" fillId="3" borderId="12" xfId="0" applyFont="1" applyFill="1" applyBorder="1" applyAlignment="1">
      <alignment horizontal="center" vertical="center" textRotation="255" shrinkToFit="1"/>
    </xf>
    <xf numFmtId="0" fontId="0" fillId="3" borderId="27" xfId="0" applyFont="1" applyFill="1" applyBorder="1" applyAlignment="1">
      <alignment horizontal="center" vertical="center" textRotation="255" shrinkToFit="1"/>
    </xf>
    <xf numFmtId="0" fontId="0" fillId="3" borderId="35" xfId="0" applyFont="1" applyFill="1" applyBorder="1" applyAlignment="1">
      <alignment horizontal="center" vertical="center" textRotation="255" shrinkToFit="1"/>
    </xf>
    <xf numFmtId="0" fontId="0" fillId="3" borderId="9" xfId="0" applyFont="1" applyFill="1" applyBorder="1" applyAlignment="1">
      <alignment horizontal="center" vertical="center" textRotation="255" shrinkToFit="1"/>
    </xf>
    <xf numFmtId="0" fontId="24" fillId="0" borderId="27" xfId="1" applyFont="1" applyFill="1" applyBorder="1" applyAlignment="1" applyProtection="1">
      <alignment horizontal="center" vertical="center" textRotation="255" wrapText="1" shrinkToFit="1"/>
    </xf>
    <xf numFmtId="0" fontId="24" fillId="0" borderId="35" xfId="1" applyFont="1" applyFill="1" applyBorder="1" applyAlignment="1" applyProtection="1">
      <alignment horizontal="center" vertical="center" textRotation="255" wrapText="1" shrinkToFit="1"/>
    </xf>
    <xf numFmtId="0" fontId="24" fillId="0" borderId="9" xfId="1" applyFont="1" applyFill="1" applyBorder="1" applyAlignment="1" applyProtection="1">
      <alignment horizontal="center" vertical="center" textRotation="255" wrapText="1" shrinkToFit="1"/>
    </xf>
    <xf numFmtId="0" fontId="25" fillId="0" borderId="25" xfId="0" applyFont="1" applyBorder="1" applyAlignment="1">
      <alignment horizontal="center" vertical="center" wrapText="1" shrinkToFit="1"/>
    </xf>
    <xf numFmtId="0" fontId="25" fillId="0" borderId="15" xfId="0" applyFont="1" applyBorder="1" applyAlignment="1">
      <alignment horizontal="center" vertical="center" wrapText="1" shrinkToFit="1"/>
    </xf>
    <xf numFmtId="0" fontId="25" fillId="0" borderId="10" xfId="0" applyFont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center" vertical="center"/>
    </xf>
    <xf numFmtId="49" fontId="4" fillId="0" borderId="40" xfId="0" applyNumberFormat="1" applyFont="1" applyFill="1" applyBorder="1" applyAlignment="1">
      <alignment horizontal="left" vertical="center"/>
    </xf>
    <xf numFmtId="0" fontId="0" fillId="0" borderId="62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 textRotation="255" wrapText="1" shrinkToFit="1"/>
    </xf>
    <xf numFmtId="0" fontId="0" fillId="4" borderId="31" xfId="0" applyFont="1" applyFill="1" applyBorder="1" applyAlignment="1">
      <alignment horizontal="center" vertical="center" textRotation="255" wrapText="1" shrinkToFit="1"/>
    </xf>
    <xf numFmtId="0" fontId="0" fillId="4" borderId="12" xfId="0" applyFont="1" applyFill="1" applyBorder="1" applyAlignment="1">
      <alignment horizontal="center" vertical="center" textRotation="255" wrapText="1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5" xfId="0" applyFont="1" applyFill="1" applyBorder="1"/>
    <xf numFmtId="0" fontId="0" fillId="0" borderId="10" xfId="0" applyFont="1" applyFill="1" applyBorder="1"/>
    <xf numFmtId="0" fontId="30" fillId="0" borderId="30" xfId="0" applyFont="1" applyFill="1" applyBorder="1" applyAlignment="1">
      <alignment horizontal="center" vertical="center"/>
    </xf>
    <xf numFmtId="0" fontId="30" fillId="0" borderId="36" xfId="0" applyFont="1" applyFill="1" applyBorder="1" applyAlignment="1">
      <alignment horizontal="center" vertical="center"/>
    </xf>
    <xf numFmtId="0" fontId="30" fillId="0" borderId="39" xfId="0" applyFont="1" applyFill="1" applyBorder="1" applyAlignment="1">
      <alignment horizontal="center" vertical="center"/>
    </xf>
    <xf numFmtId="178" fontId="0" fillId="0" borderId="37" xfId="0" applyNumberFormat="1" applyFont="1" applyFill="1" applyBorder="1" applyAlignment="1">
      <alignment horizontal="center" vertical="center"/>
    </xf>
    <xf numFmtId="178" fontId="0" fillId="0" borderId="36" xfId="0" applyNumberFormat="1" applyFont="1" applyFill="1" applyBorder="1" applyAlignment="1">
      <alignment horizontal="center" vertical="center"/>
    </xf>
    <xf numFmtId="178" fontId="0" fillId="0" borderId="0" xfId="0" applyNumberFormat="1" applyFont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textRotation="255" wrapText="1" shrinkToFit="1"/>
    </xf>
    <xf numFmtId="0" fontId="0" fillId="0" borderId="15" xfId="0" applyFont="1" applyFill="1" applyBorder="1" applyAlignment="1">
      <alignment horizontal="center" vertical="center" textRotation="255" wrapText="1" shrinkToFit="1"/>
    </xf>
    <xf numFmtId="0" fontId="0" fillId="0" borderId="10" xfId="0" applyFont="1" applyFill="1" applyBorder="1" applyAlignment="1">
      <alignment horizontal="center" vertical="center" textRotation="255" wrapText="1" shrinkToFi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23" fillId="0" borderId="64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 textRotation="255" wrapText="1" shrinkToFit="1"/>
    </xf>
    <xf numFmtId="0" fontId="0" fillId="0" borderId="43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 textRotation="255" wrapText="1" shrinkToFit="1"/>
    </xf>
    <xf numFmtId="0" fontId="0" fillId="0" borderId="35" xfId="0" applyFont="1" applyFill="1" applyBorder="1" applyAlignment="1">
      <alignment horizontal="center" vertical="center" textRotation="255" wrapText="1" shrinkToFit="1"/>
    </xf>
    <xf numFmtId="0" fontId="0" fillId="0" borderId="9" xfId="0" applyFont="1" applyFill="1" applyBorder="1" applyAlignment="1">
      <alignment horizontal="center" vertical="center" textRotation="255" wrapText="1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78" fontId="0" fillId="0" borderId="29" xfId="0" applyNumberFormat="1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178" fontId="0" fillId="0" borderId="51" xfId="0" applyNumberFormat="1" applyFont="1" applyBorder="1" applyAlignment="1">
      <alignment horizontal="center" vertical="center"/>
    </xf>
    <xf numFmtId="0" fontId="0" fillId="0" borderId="83" xfId="0" applyFont="1" applyFill="1" applyBorder="1" applyAlignment="1">
      <alignment horizontal="center" vertical="center" textRotation="255" wrapText="1" shrinkToFit="1"/>
    </xf>
    <xf numFmtId="0" fontId="0" fillId="0" borderId="13" xfId="0" applyFont="1" applyFill="1" applyBorder="1" applyAlignment="1">
      <alignment vertical="center" textRotation="255" wrapText="1" shrinkToFit="1"/>
    </xf>
    <xf numFmtId="0" fontId="0" fillId="0" borderId="31" xfId="0" applyFont="1" applyFill="1" applyBorder="1" applyAlignment="1">
      <alignment vertical="center" textRotation="255" wrapText="1" shrinkToFit="1"/>
    </xf>
    <xf numFmtId="0" fontId="0" fillId="0" borderId="12" xfId="0" applyFont="1" applyFill="1" applyBorder="1" applyAlignment="1">
      <alignment vertical="center" textRotation="255" wrapText="1" shrinkToFit="1"/>
    </xf>
    <xf numFmtId="0" fontId="0" fillId="0" borderId="60" xfId="0" applyFont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/>
    </xf>
    <xf numFmtId="0" fontId="0" fillId="0" borderId="84" xfId="0" applyFont="1" applyFill="1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textRotation="255" wrapText="1" shrinkToFit="1"/>
    </xf>
    <xf numFmtId="0" fontId="0" fillId="0" borderId="31" xfId="0" applyBorder="1" applyAlignment="1">
      <alignment horizontal="center" vertical="center" textRotation="255" wrapText="1" shrinkToFit="1"/>
    </xf>
    <xf numFmtId="0" fontId="0" fillId="0" borderId="12" xfId="0" applyBorder="1" applyAlignment="1">
      <alignment horizontal="center" vertical="center" textRotation="255" wrapText="1" shrinkToFit="1"/>
    </xf>
    <xf numFmtId="0" fontId="0" fillId="4" borderId="64" xfId="0" applyFont="1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0" fontId="23" fillId="0" borderId="81" xfId="0" applyFont="1" applyBorder="1" applyAlignment="1">
      <alignment horizontal="center" vertical="center" textRotation="255" wrapText="1" shrinkToFit="1"/>
    </xf>
    <xf numFmtId="0" fontId="23" fillId="0" borderId="82" xfId="0" applyFont="1" applyBorder="1" applyAlignment="1">
      <alignment horizontal="center" vertical="center" textRotation="255" wrapText="1" shrinkToFit="1"/>
    </xf>
    <xf numFmtId="0" fontId="23" fillId="0" borderId="86" xfId="0" applyFont="1" applyBorder="1" applyAlignment="1">
      <alignment horizontal="center" vertical="center" textRotation="255" wrapText="1" shrinkToFit="1"/>
    </xf>
    <xf numFmtId="0" fontId="0" fillId="0" borderId="52" xfId="0" applyFont="1" applyBorder="1" applyAlignment="1">
      <alignment horizontal="center" vertical="center" textRotation="255" wrapText="1" shrinkToFit="1"/>
    </xf>
    <xf numFmtId="0" fontId="0" fillId="0" borderId="51" xfId="0" applyFont="1" applyBorder="1" applyAlignment="1">
      <alignment horizontal="center" vertical="center" textRotation="255" wrapText="1" shrinkToFit="1"/>
    </xf>
    <xf numFmtId="0" fontId="0" fillId="0" borderId="49" xfId="0" applyFont="1" applyBorder="1" applyAlignment="1">
      <alignment horizontal="center" vertical="center" textRotation="255" wrapText="1" shrinkToFit="1"/>
    </xf>
    <xf numFmtId="0" fontId="24" fillId="0" borderId="4" xfId="1" applyFont="1" applyFill="1" applyBorder="1" applyAlignment="1" applyProtection="1">
      <alignment horizontal="center" vertical="center" textRotation="255" wrapText="1" shrinkToFit="1"/>
    </xf>
    <xf numFmtId="0" fontId="0" fillId="0" borderId="52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textRotation="255" shrinkToFit="1"/>
    </xf>
    <xf numFmtId="0" fontId="23" fillId="0" borderId="51" xfId="0" applyFont="1" applyBorder="1" applyAlignment="1">
      <alignment horizontal="center" vertical="center" textRotation="255" shrinkToFit="1"/>
    </xf>
    <xf numFmtId="0" fontId="24" fillId="0" borderId="70" xfId="1" applyFont="1" applyFill="1" applyBorder="1" applyAlignment="1" applyProtection="1">
      <alignment horizontal="center" vertical="center"/>
    </xf>
    <xf numFmtId="0" fontId="23" fillId="0" borderId="4" xfId="0" applyFont="1" applyBorder="1" applyAlignment="1">
      <alignment horizontal="center" vertical="center" textRotation="255" wrapText="1" shrinkToFit="1"/>
    </xf>
    <xf numFmtId="0" fontId="23" fillId="0" borderId="70" xfId="0" applyFont="1" applyBorder="1" applyAlignment="1">
      <alignment horizontal="center" vertical="center" textRotation="255" wrapText="1" shrinkToFit="1"/>
    </xf>
    <xf numFmtId="0" fontId="0" fillId="4" borderId="52" xfId="0" applyFont="1" applyFill="1" applyBorder="1" applyAlignment="1">
      <alignment horizontal="center" vertical="center"/>
    </xf>
    <xf numFmtId="0" fontId="0" fillId="4" borderId="27" xfId="0" applyFont="1" applyFill="1" applyBorder="1" applyAlignment="1">
      <alignment horizontal="center" vertical="center"/>
    </xf>
    <xf numFmtId="176" fontId="0" fillId="4" borderId="16" xfId="0" applyNumberFormat="1" applyFont="1" applyFill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textRotation="255" wrapText="1" shrinkToFit="1"/>
    </xf>
    <xf numFmtId="0" fontId="23" fillId="0" borderId="16" xfId="0" applyFont="1" applyBorder="1" applyAlignment="1">
      <alignment horizontal="center" vertical="center" textRotation="255" wrapText="1" shrinkToFit="1"/>
    </xf>
    <xf numFmtId="0" fontId="24" fillId="0" borderId="16" xfId="1" applyFont="1" applyBorder="1" applyAlignment="1">
      <alignment horizontal="center" vertical="center" textRotation="255" wrapText="1" shrinkToFit="1"/>
    </xf>
    <xf numFmtId="0" fontId="37" fillId="0" borderId="2" xfId="0" applyFont="1" applyFill="1" applyBorder="1" applyAlignment="1">
      <alignment horizontal="center" vertical="center" wrapText="1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nch/AppData/Roaming/Microsoft/Excel/104&#24180;06&#26376;&#21320;&#39184;&#39135;&#356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14&#26230;&#21697;11&#26376;&#20221;&#33756;&#21934;-&#29802;&#20013;&#20462;&#2591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17週"/>
      <sheetName val="Sheet1"/>
      <sheetName val="Sheet2"/>
      <sheetName val="Sheet3"/>
      <sheetName val="第18週"/>
      <sheetName val="第19週 "/>
      <sheetName val="第20週 "/>
      <sheetName val="第21週"/>
      <sheetName val="菜單"/>
      <sheetName val="便餐餐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A2" t="str">
            <v>三杯雞</v>
          </cell>
          <cell r="F2" t="str">
            <v>大頭菜肉絲湯</v>
          </cell>
          <cell r="G2" t="str">
            <v>大骨</v>
          </cell>
        </row>
        <row r="3">
          <cell r="F3" t="str">
            <v>山藥大骨湯</v>
          </cell>
          <cell r="G3" t="str">
            <v>小白菜</v>
          </cell>
        </row>
        <row r="4">
          <cell r="F4" t="str">
            <v>山藥雞湯</v>
          </cell>
          <cell r="G4" t="str">
            <v>小魚干</v>
          </cell>
        </row>
        <row r="5">
          <cell r="F5" t="str">
            <v>冬瓜湯</v>
          </cell>
          <cell r="G5" t="str">
            <v>吻仔魚</v>
          </cell>
        </row>
        <row r="6">
          <cell r="F6" t="str">
            <v>冬瓜湯魚丸</v>
          </cell>
          <cell r="G6" t="str">
            <v>蟹肉</v>
          </cell>
        </row>
        <row r="7">
          <cell r="F7" t="str">
            <v>冬瓜湯蛤蜊</v>
          </cell>
          <cell r="G7" t="str">
            <v>翡翠</v>
          </cell>
        </row>
        <row r="8">
          <cell r="F8" t="str">
            <v>玉米湯牛蒡金針</v>
          </cell>
          <cell r="G8" t="str">
            <v>高麗菜</v>
          </cell>
        </row>
        <row r="9">
          <cell r="F9" t="str">
            <v>玉米湯高麗菜</v>
          </cell>
          <cell r="G9" t="str">
            <v>山東白菜</v>
          </cell>
        </row>
        <row r="10">
          <cell r="F10" t="str">
            <v>玉米濃湯</v>
          </cell>
          <cell r="G10" t="str">
            <v>山藥</v>
          </cell>
        </row>
        <row r="11">
          <cell r="F11" t="str">
            <v>筍絲湯豆腐</v>
          </cell>
          <cell r="G11" t="str">
            <v>冬瓜</v>
          </cell>
        </row>
        <row r="12">
          <cell r="F12" t="str">
            <v>竹筍湯</v>
          </cell>
          <cell r="G12" t="str">
            <v>玉米粉</v>
          </cell>
        </row>
        <row r="13">
          <cell r="F13" t="str">
            <v>胡瓜湯蟹肉</v>
          </cell>
          <cell r="G13" t="str">
            <v>玉米粒</v>
          </cell>
        </row>
        <row r="14">
          <cell r="F14" t="str">
            <v>味噌湯</v>
          </cell>
          <cell r="G14" t="str">
            <v>玉米塊</v>
          </cell>
        </row>
        <row r="15">
          <cell r="F15" t="str">
            <v>味噌湯海帶芽</v>
          </cell>
          <cell r="G15" t="str">
            <v>白蘿蔔</v>
          </cell>
        </row>
        <row r="16">
          <cell r="F16" t="str">
            <v>味噌湯小魚干</v>
          </cell>
          <cell r="G16" t="str">
            <v>雞蛋</v>
          </cell>
        </row>
        <row r="17">
          <cell r="F17" t="str">
            <v>味噌湯柴魚</v>
          </cell>
          <cell r="G17" t="str">
            <v>豆腐</v>
          </cell>
        </row>
        <row r="18">
          <cell r="F18" t="str">
            <v>味噌湯高麗菜</v>
          </cell>
          <cell r="G18" t="str">
            <v>味噌</v>
          </cell>
        </row>
        <row r="19">
          <cell r="F19" t="str">
            <v>翡翠吻仔湯</v>
          </cell>
          <cell r="G19" t="str">
            <v>芹菜</v>
          </cell>
        </row>
        <row r="20">
          <cell r="F20" t="str">
            <v>南瓜蔬菜湯</v>
          </cell>
          <cell r="G20" t="str">
            <v>杏鮑菇</v>
          </cell>
        </row>
        <row r="21">
          <cell r="F21" t="str">
            <v>蛋花湯白菜蕃茄</v>
          </cell>
          <cell r="G21" t="str">
            <v>金針菇</v>
          </cell>
        </row>
        <row r="22">
          <cell r="F22" t="str">
            <v>蛋花湯金針菇</v>
          </cell>
          <cell r="G22" t="str">
            <v>洋蔥</v>
          </cell>
        </row>
        <row r="23">
          <cell r="F23" t="str">
            <v>蛋花湯金針菇蕃茄</v>
          </cell>
          <cell r="G23" t="str">
            <v>紅蘿蔔</v>
          </cell>
        </row>
        <row r="24">
          <cell r="F24" t="str">
            <v>蛋花湯海帶芽</v>
          </cell>
          <cell r="G24" t="str">
            <v>胡瓜</v>
          </cell>
        </row>
        <row r="25">
          <cell r="F25" t="str">
            <v>蛋花湯紫菜</v>
          </cell>
          <cell r="G25" t="str">
            <v>韭菜</v>
          </cell>
        </row>
        <row r="26">
          <cell r="F26" t="str">
            <v>魚丸湯白蘿蔔</v>
          </cell>
          <cell r="G26" t="str">
            <v>青蔥</v>
          </cell>
        </row>
        <row r="27">
          <cell r="F27" t="str">
            <v>魚丸湯白菜</v>
          </cell>
          <cell r="G27" t="str">
            <v>香菜</v>
          </cell>
        </row>
        <row r="28">
          <cell r="F28" t="str">
            <v>魚丸湯胡瓜</v>
          </cell>
          <cell r="G28" t="str">
            <v>海帶芽</v>
          </cell>
        </row>
        <row r="29">
          <cell r="F29" t="str">
            <v>紫菜湯玉米粒</v>
          </cell>
          <cell r="G29" t="str">
            <v>馬鈴薯</v>
          </cell>
        </row>
        <row r="30">
          <cell r="F30" t="str">
            <v>榨菜湯</v>
          </cell>
          <cell r="G30" t="str">
            <v>魚丸</v>
          </cell>
        </row>
        <row r="31">
          <cell r="F31" t="str">
            <v>鮮菇湯</v>
          </cell>
          <cell r="G31" t="str">
            <v>魚羹</v>
          </cell>
        </row>
        <row r="32">
          <cell r="F32" t="str">
            <v>酸菜鴨肉湯</v>
          </cell>
          <cell r="G32" t="str">
            <v>竹筍</v>
          </cell>
        </row>
        <row r="33">
          <cell r="F33" t="str">
            <v>酸菜雞肉湯</v>
          </cell>
          <cell r="G33" t="str">
            <v>筍絲</v>
          </cell>
        </row>
        <row r="34">
          <cell r="F34" t="str">
            <v>酸辣湯</v>
          </cell>
          <cell r="G34" t="str">
            <v>紫菜</v>
          </cell>
        </row>
        <row r="35">
          <cell r="F35" t="str">
            <v>豬血湯</v>
          </cell>
          <cell r="G35" t="str">
            <v>菜心</v>
          </cell>
        </row>
        <row r="36">
          <cell r="F36" t="str">
            <v>餛飩湯</v>
          </cell>
          <cell r="G36" t="str">
            <v>蛤蜊</v>
          </cell>
        </row>
        <row r="37">
          <cell r="F37" t="str">
            <v>薑母鴨</v>
          </cell>
          <cell r="G37" t="str">
            <v>黑輪</v>
          </cell>
        </row>
        <row r="38">
          <cell r="F38" t="str">
            <v>蘿蔔湯玉米</v>
          </cell>
          <cell r="G38" t="str">
            <v>榨菜</v>
          </cell>
        </row>
        <row r="39">
          <cell r="F39" t="str">
            <v>蘿蔔湯玉米紅蘿蔔</v>
          </cell>
          <cell r="G39" t="str">
            <v>豬肉絲</v>
          </cell>
        </row>
        <row r="40">
          <cell r="F40" t="str">
            <v>蘿蔔湯黑輪</v>
          </cell>
          <cell r="G40" t="str">
            <v>豬血</v>
          </cell>
        </row>
        <row r="41">
          <cell r="F41" t="str">
            <v>仙草茶</v>
          </cell>
          <cell r="G41" t="str">
            <v>火腿丁</v>
          </cell>
        </row>
        <row r="42">
          <cell r="F42" t="str">
            <v>芋頭湯</v>
          </cell>
          <cell r="G42" t="str">
            <v>蕃茄</v>
          </cell>
        </row>
        <row r="43">
          <cell r="F43" t="str">
            <v>紅棗白木耳湯</v>
          </cell>
          <cell r="G43" t="str">
            <v>薑絲</v>
          </cell>
        </row>
        <row r="44">
          <cell r="F44" t="str">
            <v>粉圓湯</v>
          </cell>
          <cell r="G44" t="str">
            <v>鴨肉</v>
          </cell>
        </row>
        <row r="45">
          <cell r="F45" t="str">
            <v>紫米甜湯</v>
          </cell>
          <cell r="G45" t="str">
            <v>白木耳</v>
          </cell>
        </row>
        <row r="46">
          <cell r="F46" t="str">
            <v>綠豆湯</v>
          </cell>
          <cell r="G46" t="str">
            <v>紅棗</v>
          </cell>
        </row>
        <row r="47">
          <cell r="G47" t="str">
            <v>紫米</v>
          </cell>
        </row>
        <row r="48">
          <cell r="G48" t="str">
            <v>綠豆</v>
          </cell>
        </row>
        <row r="49">
          <cell r="G49" t="str">
            <v>龍眼</v>
          </cell>
        </row>
        <row r="50">
          <cell r="G50" t="str">
            <v>糯米</v>
          </cell>
        </row>
        <row r="51">
          <cell r="G51" t="str">
            <v>芋頭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月菜單"/>
      <sheetName val="Sheet1"/>
      <sheetName val="Sheet2"/>
      <sheetName val="Sheet3"/>
      <sheetName val="第1週"/>
      <sheetName val="第2週"/>
      <sheetName val="第3週"/>
      <sheetName val="第4週"/>
      <sheetName val="9-12月加菜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P12" t="str">
            <v>嫩煎豬排(煎)</v>
          </cell>
        </row>
        <row r="17">
          <cell r="P17" t="str">
            <v>有機青菜</v>
          </cell>
        </row>
        <row r="22">
          <cell r="P22" t="str">
            <v>玉米濃湯</v>
          </cell>
        </row>
        <row r="27">
          <cell r="P27" t="str">
            <v>水果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6"/>
  <sheetViews>
    <sheetView tabSelected="1" zoomScale="75" zoomScaleNormal="75" zoomScalePageLayoutView="75" workbookViewId="0">
      <selection sqref="A1:P28"/>
    </sheetView>
  </sheetViews>
  <sheetFormatPr defaultColWidth="8.875" defaultRowHeight="21"/>
  <cols>
    <col min="1" max="1" width="12.125" style="4" customWidth="1"/>
    <col min="2" max="2" width="9.25" style="10" customWidth="1"/>
    <col min="3" max="3" width="18.125" style="8" customWidth="1"/>
    <col min="4" max="4" width="24.25" style="8" customWidth="1"/>
    <col min="5" max="5" width="24" style="35" customWidth="1"/>
    <col min="6" max="6" width="18.25" style="10" customWidth="1"/>
    <col min="7" max="7" width="21.5" style="10" customWidth="1"/>
    <col min="8" max="8" width="9" style="10" customWidth="1"/>
    <col min="9" max="9" width="21.125" style="10" customWidth="1"/>
    <col min="10" max="14" width="7.625" style="10" customWidth="1"/>
    <col min="15" max="15" width="7.625" style="10" hidden="1" customWidth="1"/>
    <col min="16" max="16" width="10.125" style="10" customWidth="1"/>
    <col min="17" max="17" width="8.875" style="120"/>
    <col min="18" max="18" width="7.75" style="5" customWidth="1"/>
    <col min="19" max="19" width="9.625" style="5" customWidth="1"/>
    <col min="20" max="16384" width="8.875" style="5"/>
  </cols>
  <sheetData>
    <row r="1" spans="1:23" ht="36" customHeight="1" thickBot="1">
      <c r="A1" s="766" t="s">
        <v>455</v>
      </c>
      <c r="B1" s="602"/>
      <c r="C1" s="602"/>
      <c r="D1" s="602"/>
      <c r="E1" s="602"/>
      <c r="F1" s="602"/>
      <c r="G1" s="602"/>
      <c r="H1" s="602"/>
      <c r="I1" s="602"/>
      <c r="J1" s="602"/>
      <c r="K1" s="602"/>
      <c r="L1" s="602"/>
      <c r="M1" s="602"/>
      <c r="N1" s="602"/>
      <c r="O1" s="602"/>
      <c r="P1" s="602"/>
      <c r="Q1" s="5"/>
      <c r="S1" s="6"/>
    </row>
    <row r="2" spans="1:23" ht="45" customHeight="1">
      <c r="A2" s="88" t="s">
        <v>1</v>
      </c>
      <c r="B2" s="89" t="s">
        <v>2</v>
      </c>
      <c r="C2" s="90" t="s">
        <v>3</v>
      </c>
      <c r="D2" s="603" t="s">
        <v>32</v>
      </c>
      <c r="E2" s="604"/>
      <c r="F2" s="605"/>
      <c r="G2" s="96" t="s">
        <v>30</v>
      </c>
      <c r="H2" s="135" t="s">
        <v>33</v>
      </c>
      <c r="I2" s="134" t="s">
        <v>169</v>
      </c>
      <c r="J2" s="94" t="s">
        <v>34</v>
      </c>
      <c r="K2" s="91" t="s">
        <v>90</v>
      </c>
      <c r="L2" s="91" t="s">
        <v>31</v>
      </c>
      <c r="M2" s="91" t="s">
        <v>89</v>
      </c>
      <c r="N2" s="92" t="s">
        <v>87</v>
      </c>
      <c r="O2" s="92" t="s">
        <v>140</v>
      </c>
      <c r="P2" s="93" t="s">
        <v>35</v>
      </c>
      <c r="Q2" s="5"/>
      <c r="R2" s="6"/>
      <c r="S2" s="13"/>
    </row>
    <row r="3" spans="1:23" ht="33" customHeight="1">
      <c r="A3" s="23" t="s">
        <v>262</v>
      </c>
      <c r="B3" s="44" t="s">
        <v>77</v>
      </c>
      <c r="C3" s="34" t="str">
        <f>第1週!B5</f>
        <v>白米飯</v>
      </c>
      <c r="D3" s="34" t="str">
        <f>第1週!B7</f>
        <v>蘑菇雞(煮)</v>
      </c>
      <c r="E3" s="53" t="str">
        <f>第1週!B12</f>
        <v>什錦冬粉(炒)</v>
      </c>
      <c r="F3" s="34" t="str">
        <f>第1週!B17</f>
        <v>有機蔬菜</v>
      </c>
      <c r="G3" s="34" t="str">
        <f>第1週!B22</f>
        <v>芹菜豆皮湯</v>
      </c>
      <c r="H3" s="40"/>
      <c r="I3" s="109" t="s">
        <v>393</v>
      </c>
      <c r="J3" s="87">
        <f>第1週!D30</f>
        <v>6.8</v>
      </c>
      <c r="K3" s="87">
        <f>第1週!D31</f>
        <v>2.7857142857142856</v>
      </c>
      <c r="L3" s="87">
        <f>第1週!D32</f>
        <v>1.6</v>
      </c>
      <c r="M3" s="87">
        <f>第1週!D35</f>
        <v>2.5</v>
      </c>
      <c r="N3" s="34"/>
      <c r="O3" s="34"/>
      <c r="P3" s="63">
        <f>第1週!D36</f>
        <v>897.42857142857144</v>
      </c>
      <c r="Q3" s="5"/>
      <c r="R3" s="6"/>
      <c r="S3" s="13"/>
    </row>
    <row r="4" spans="1:23" ht="33" customHeight="1">
      <c r="A4" s="23" t="s">
        <v>263</v>
      </c>
      <c r="B4" s="45" t="s">
        <v>78</v>
      </c>
      <c r="C4" s="33" t="str">
        <f>第1週!I5</f>
        <v>糙米飯</v>
      </c>
      <c r="D4" s="33" t="str">
        <f>第1週!I7</f>
        <v>酸辣魚片(燴)</v>
      </c>
      <c r="E4" s="33" t="str">
        <f>第1週!I12</f>
        <v>黃瓜雞片(煮)</v>
      </c>
      <c r="F4" s="33" t="str">
        <f>第1週!I17</f>
        <v>有機蔬菜</v>
      </c>
      <c r="G4" s="33" t="str">
        <f>第1週!I22</f>
        <v>綠豆仙草湯</v>
      </c>
      <c r="H4" s="110" t="s">
        <v>14</v>
      </c>
      <c r="I4" s="48"/>
      <c r="J4" s="79">
        <f>第1週!K30</f>
        <v>5.8133333333333335</v>
      </c>
      <c r="K4" s="79">
        <f>第1週!K31</f>
        <v>2.9285714285714288</v>
      </c>
      <c r="L4" s="79">
        <f>第1週!K32</f>
        <v>1.85</v>
      </c>
      <c r="M4" s="79" t="str">
        <f>第1週!K35</f>
        <v>2.5</v>
      </c>
      <c r="N4" s="33">
        <v>1</v>
      </c>
      <c r="O4" s="33"/>
      <c r="P4" s="58">
        <f>第1週!K36</f>
        <v>845.3261904761905</v>
      </c>
      <c r="Q4" s="5"/>
      <c r="R4" s="6"/>
      <c r="S4" s="13"/>
    </row>
    <row r="5" spans="1:23" ht="33" customHeight="1">
      <c r="A5" s="23" t="s">
        <v>190</v>
      </c>
      <c r="B5" s="589" t="s">
        <v>79</v>
      </c>
      <c r="C5" s="590" t="str">
        <f>第1週!P5</f>
        <v>牛排麵</v>
      </c>
      <c r="D5" s="591" t="str">
        <f>第1週!P7</f>
        <v>紅燒豬肉麵(湯料)</v>
      </c>
      <c r="E5" s="592" t="str">
        <f>第1週!P14</f>
        <v>花枝丸</v>
      </c>
      <c r="F5" s="593" t="str">
        <f>第1週!P19</f>
        <v>有機青菜</v>
      </c>
      <c r="G5" s="594"/>
      <c r="H5" s="110"/>
      <c r="I5" s="111"/>
      <c r="J5" s="79">
        <f>第1週!R30</f>
        <v>6.0666666666666673</v>
      </c>
      <c r="K5" s="79">
        <f>第1週!R31</f>
        <v>1.9571428571428573</v>
      </c>
      <c r="L5" s="79">
        <f>第1週!R32</f>
        <v>1.55</v>
      </c>
      <c r="M5" s="79">
        <v>3</v>
      </c>
      <c r="N5" s="33"/>
      <c r="O5" s="33"/>
      <c r="P5" s="58">
        <f>第1週!R36</f>
        <v>745.20238095238096</v>
      </c>
      <c r="Q5" s="5"/>
      <c r="R5" s="6"/>
      <c r="S5" s="13"/>
    </row>
    <row r="6" spans="1:23" ht="33" customHeight="1">
      <c r="A6" s="23" t="s">
        <v>191</v>
      </c>
      <c r="B6" s="45" t="s">
        <v>76</v>
      </c>
      <c r="C6" s="33" t="str">
        <f>第1週!W5</f>
        <v>糙米飯</v>
      </c>
      <c r="D6" s="53" t="str">
        <f>第1週!W7</f>
        <v>糖醋雞丁(炒)</v>
      </c>
      <c r="E6" s="53" t="str">
        <f>第1週!W12</f>
        <v>菜豆肉絲(炒)</v>
      </c>
      <c r="F6" s="33" t="str">
        <f>第1週!W17</f>
        <v>有機蔬菜</v>
      </c>
      <c r="G6" s="107" t="str">
        <f>第1週!W22</f>
        <v>冬瓜龍骨湯</v>
      </c>
      <c r="H6" s="110" t="s">
        <v>14</v>
      </c>
      <c r="I6" s="115"/>
      <c r="J6" s="79">
        <f>第1週!Y30</f>
        <v>5</v>
      </c>
      <c r="K6" s="79">
        <f>第1週!Y31</f>
        <v>3.6071428571428568</v>
      </c>
      <c r="L6" s="79">
        <f>第1週!Y32</f>
        <v>1.9500000000000002</v>
      </c>
      <c r="M6" s="79">
        <v>2.5</v>
      </c>
      <c r="N6" s="59">
        <v>1</v>
      </c>
      <c r="O6" s="59"/>
      <c r="P6" s="58">
        <f>J6*70+K6*75+L6*25+M6*45+N6*60</f>
        <v>841.78571428571422</v>
      </c>
    </row>
    <row r="7" spans="1:23" ht="33" customHeight="1" thickBot="1">
      <c r="A7" s="23" t="s">
        <v>149</v>
      </c>
      <c r="B7" s="46" t="s">
        <v>74</v>
      </c>
      <c r="C7" s="51" t="str">
        <f>第1週!AD5</f>
        <v>白米飯</v>
      </c>
      <c r="D7" s="31" t="str">
        <f>第1週!AD7</f>
        <v>京醬肉絲(炒)</v>
      </c>
      <c r="E7" s="31" t="str">
        <f>第1週!AD12</f>
        <v xml:space="preserve">玉米炒蛋(炒)      </v>
      </c>
      <c r="F7" s="31" t="str">
        <f>第1週!AD17</f>
        <v>有機蔬菜</v>
      </c>
      <c r="G7" s="74" t="str">
        <f>第1週!AD22</f>
        <v>鮮菇雞湯</v>
      </c>
      <c r="H7" s="112"/>
      <c r="I7" s="116" t="s">
        <v>394</v>
      </c>
      <c r="J7" s="80">
        <f>第1週!AF30</f>
        <v>6.4117647058823533</v>
      </c>
      <c r="K7" s="80">
        <f>第1週!AF31</f>
        <v>3.2844155844155845</v>
      </c>
      <c r="L7" s="80">
        <f>第1週!AF32</f>
        <v>1.73</v>
      </c>
      <c r="M7" s="80">
        <v>2.5</v>
      </c>
      <c r="N7" s="60"/>
      <c r="O7" s="60"/>
      <c r="P7" s="61">
        <f>J7*70+K7*75+L7*25+M7*45+N7*60</f>
        <v>850.90469824293359</v>
      </c>
    </row>
    <row r="8" spans="1:23" s="28" customFormat="1" ht="33" customHeight="1" thickTop="1">
      <c r="A8" s="23" t="s">
        <v>264</v>
      </c>
      <c r="B8" s="44" t="s">
        <v>77</v>
      </c>
      <c r="C8" s="65" t="str">
        <f>第2週!B5</f>
        <v>白米飯</v>
      </c>
      <c r="D8" s="66" t="str">
        <f>第2週!B7</f>
        <v>咕咕雞+韓式年糕</v>
      </c>
      <c r="E8" s="34" t="str">
        <f>第2週!B12</f>
        <v>洋蔥炒蛋(炒)</v>
      </c>
      <c r="F8" s="34" t="str">
        <f>第2週!B17</f>
        <v>有機蔬菜</v>
      </c>
      <c r="G8" s="66" t="str">
        <f>第2週!B22</f>
        <v>蘿蔔油腐湯</v>
      </c>
      <c r="H8" s="113" t="s">
        <v>377</v>
      </c>
      <c r="I8" s="117"/>
      <c r="J8" s="81">
        <f>第2週!D30</f>
        <v>6.5</v>
      </c>
      <c r="K8" s="81">
        <f>第2週!D31</f>
        <v>2.8961038961038961</v>
      </c>
      <c r="L8" s="82">
        <f>第2週!D32</f>
        <v>1.45</v>
      </c>
      <c r="M8" s="81">
        <v>2.5</v>
      </c>
      <c r="N8" s="68"/>
      <c r="O8" s="76"/>
      <c r="P8" s="63">
        <f>J8*70+K8*75+L8*25+M8*45+N8*60</f>
        <v>820.95779220779218</v>
      </c>
      <c r="Q8" s="121"/>
    </row>
    <row r="9" spans="1:23" ht="33" customHeight="1">
      <c r="A9" s="23" t="s">
        <v>265</v>
      </c>
      <c r="B9" s="45" t="s">
        <v>78</v>
      </c>
      <c r="C9" s="48" t="str">
        <f>第2週!I5</f>
        <v>糙米飯</v>
      </c>
      <c r="D9" s="53" t="str">
        <f>第2週!I7</f>
        <v>味噌燒肉(炒)</v>
      </c>
      <c r="E9" s="53" t="str">
        <f>第2週!I12</f>
        <v>蕃茄豆腐(煮)</v>
      </c>
      <c r="F9" s="30" t="str">
        <f>第2週!I17</f>
        <v>有機蔬菜</v>
      </c>
      <c r="G9" s="52" t="str">
        <f>第2週!I22</f>
        <v>肉骨茶湯</v>
      </c>
      <c r="H9" s="110" t="s">
        <v>14</v>
      </c>
      <c r="I9" s="118"/>
      <c r="J9" s="83">
        <f>第2週!K30</f>
        <v>6.5</v>
      </c>
      <c r="K9" s="83">
        <f>第2週!K31</f>
        <v>2.7785714285714285</v>
      </c>
      <c r="L9" s="83">
        <f>第2週!K32</f>
        <v>1.55</v>
      </c>
      <c r="M9" s="81">
        <v>2.5</v>
      </c>
      <c r="N9" s="62">
        <v>1</v>
      </c>
      <c r="O9" s="62"/>
      <c r="P9" s="58">
        <f>J9*70+K9*75+L9*25+M9*45+N9*60</f>
        <v>874.64285714285711</v>
      </c>
    </row>
    <row r="10" spans="1:23" ht="33" customHeight="1">
      <c r="A10" s="23" t="s">
        <v>192</v>
      </c>
      <c r="B10" s="585" t="s">
        <v>79</v>
      </c>
      <c r="C10" s="586" t="str">
        <f>第2週!P5</f>
        <v>米粉</v>
      </c>
      <c r="D10" s="587" t="str">
        <f>第2週!P7</f>
        <v>香菇米粉羹</v>
      </c>
      <c r="E10" s="606" t="str">
        <f>第2週!P14</f>
        <v>茶葉蛋(魯)</v>
      </c>
      <c r="F10" s="606"/>
      <c r="G10" s="588" t="str">
        <f>第2週!P20</f>
        <v>有機蔬菜</v>
      </c>
      <c r="H10" s="110"/>
      <c r="I10" s="118"/>
      <c r="J10" s="83">
        <f>第2週!R30</f>
        <v>5.666666666666667</v>
      </c>
      <c r="K10" s="83">
        <f>第2週!R31</f>
        <v>2.4571428571428573</v>
      </c>
      <c r="L10" s="83">
        <f>第2週!R32</f>
        <v>1.47</v>
      </c>
      <c r="M10" s="83">
        <v>2.5</v>
      </c>
      <c r="N10" s="62"/>
      <c r="O10" s="62">
        <f>第2週!R34</f>
        <v>0</v>
      </c>
      <c r="P10" s="58">
        <f>J10*70+K10*75+L10*25+M10*45+N10*60+120</f>
        <v>850.20238095238096</v>
      </c>
      <c r="R10" s="6"/>
      <c r="S10" s="6"/>
      <c r="T10" s="6"/>
      <c r="U10" s="20"/>
      <c r="V10" s="6"/>
      <c r="W10" s="6"/>
    </row>
    <row r="11" spans="1:23" ht="33" customHeight="1">
      <c r="A11" s="23" t="s">
        <v>193</v>
      </c>
      <c r="B11" s="45" t="s">
        <v>80</v>
      </c>
      <c r="C11" s="33" t="str">
        <f>第2週!W5</f>
        <v>糙米飯</v>
      </c>
      <c r="D11" s="53" t="str">
        <f>第2週!W7</f>
        <v>紅燒豬肉(滷)</v>
      </c>
      <c r="E11" s="53" t="str">
        <f>第2週!W12</f>
        <v>關東煮(煮)</v>
      </c>
      <c r="F11" s="53" t="str">
        <f>第2週!W17</f>
        <v>有機蔬菜</v>
      </c>
      <c r="G11" s="52" t="str">
        <f>第2週!W22</f>
        <v>玉米蛋花湯</v>
      </c>
      <c r="H11" s="110" t="s">
        <v>14</v>
      </c>
      <c r="I11" s="118"/>
      <c r="J11" s="83">
        <f>第2週!Y30</f>
        <v>6.4033613445378146</v>
      </c>
      <c r="K11" s="79">
        <f>第2週!Y31</f>
        <v>2.9220779220779218</v>
      </c>
      <c r="L11" s="79">
        <f>第2週!Y32</f>
        <v>1.45</v>
      </c>
      <c r="M11" s="83">
        <v>2.5</v>
      </c>
      <c r="N11" s="62">
        <v>1</v>
      </c>
      <c r="O11" s="62"/>
      <c r="P11" s="58">
        <f>J11*70+K11*75+L11*25+M11*45+N11*60</f>
        <v>876.14113827349115</v>
      </c>
      <c r="Q11" s="5"/>
      <c r="R11" s="6"/>
      <c r="S11" s="6"/>
      <c r="T11" s="6"/>
      <c r="U11" s="6"/>
      <c r="V11" s="6"/>
      <c r="W11" s="6"/>
    </row>
    <row r="12" spans="1:23" ht="33" customHeight="1" thickBot="1">
      <c r="A12" s="570" t="s">
        <v>375</v>
      </c>
      <c r="B12" s="46" t="s">
        <v>374</v>
      </c>
      <c r="C12" s="67" t="str">
        <f>第2週!AD5</f>
        <v>白米飯</v>
      </c>
      <c r="D12" s="31" t="str">
        <f>第2週!AD7</f>
        <v>紅燒腿仁(魯)</v>
      </c>
      <c r="E12" s="31" t="str">
        <f>第2週!AD12</f>
        <v>什錦炸物(炸)</v>
      </c>
      <c r="F12" s="31" t="str">
        <f>第3週!B17</f>
        <v>有機蔬菜</v>
      </c>
      <c r="G12" s="74" t="str">
        <f>第2週!AD22</f>
        <v>味噌魚乾湯</v>
      </c>
      <c r="H12" s="112"/>
      <c r="I12" s="584" t="s">
        <v>376</v>
      </c>
      <c r="J12" s="84">
        <f>第2週!AF30</f>
        <v>6.8888888888888893</v>
      </c>
      <c r="K12" s="80">
        <f>第2週!AF31</f>
        <v>2.7428571428571429</v>
      </c>
      <c r="L12" s="80">
        <f>第2週!AF32</f>
        <v>1.45</v>
      </c>
      <c r="M12" s="84">
        <v>2.5</v>
      </c>
      <c r="N12" s="60"/>
      <c r="O12" s="60"/>
      <c r="P12" s="61">
        <f>J12*70+K12*75+L12*25+M12*45+N12*60</f>
        <v>836.68650793650795</v>
      </c>
      <c r="Q12" s="5"/>
      <c r="R12" s="6"/>
      <c r="S12" s="6"/>
      <c r="T12" s="6"/>
      <c r="U12" s="6"/>
      <c r="V12" s="6"/>
      <c r="W12" s="6"/>
    </row>
    <row r="13" spans="1:23" ht="33" customHeight="1" thickTop="1">
      <c r="A13" s="23" t="s">
        <v>266</v>
      </c>
      <c r="B13" s="44" t="s">
        <v>81</v>
      </c>
      <c r="C13" s="47" t="str">
        <f>第3週!B5</f>
        <v>白米飯</v>
      </c>
      <c r="D13" s="29" t="str">
        <f>第3週!B7</f>
        <v>韓式泡菜鍋(煮)</v>
      </c>
      <c r="E13" s="34" t="str">
        <f>第3週!B12</f>
        <v>蔥爆豆干(炒)</v>
      </c>
      <c r="F13" s="41" t="str">
        <f>第3週!B17</f>
        <v>有機蔬菜</v>
      </c>
      <c r="G13" s="75" t="str">
        <f>第3週!B22</f>
        <v>蔬菜蛋花湯</v>
      </c>
      <c r="H13" s="113"/>
      <c r="I13" s="136" t="s">
        <v>378</v>
      </c>
      <c r="J13" s="81">
        <f>第3週!D30</f>
        <v>6.666666666666667</v>
      </c>
      <c r="K13" s="85">
        <f>第3週!D31</f>
        <v>3.075324675324675</v>
      </c>
      <c r="L13" s="85">
        <f>第3週!D32</f>
        <v>1.75</v>
      </c>
      <c r="M13" s="81">
        <v>2.5</v>
      </c>
      <c r="N13" s="59"/>
      <c r="O13" s="59"/>
      <c r="P13" s="63">
        <f>第3週!D36</f>
        <v>853.56601731601734</v>
      </c>
    </row>
    <row r="14" spans="1:23" s="28" customFormat="1" ht="33" customHeight="1">
      <c r="A14" s="23" t="s">
        <v>267</v>
      </c>
      <c r="B14" s="45" t="s">
        <v>78</v>
      </c>
      <c r="C14" s="54" t="str">
        <f>第3週!I5</f>
        <v>糙米飯</v>
      </c>
      <c r="D14" s="53" t="str">
        <f>第3週!I7</f>
        <v>義式燒雞(煮)</v>
      </c>
      <c r="E14" s="53" t="str">
        <f>第3週!I12</f>
        <v>螞蟻上樹</v>
      </c>
      <c r="F14" s="30" t="str">
        <f>第3週!I17</f>
        <v>有機青菜</v>
      </c>
      <c r="G14" s="52" t="str">
        <f>第3週!I22</f>
        <v>蘿蔔龍骨湯</v>
      </c>
      <c r="H14" s="110" t="s">
        <v>14</v>
      </c>
      <c r="I14" s="52"/>
      <c r="J14" s="83">
        <f>第3週!K30</f>
        <v>6.333333333333333</v>
      </c>
      <c r="K14" s="85">
        <f>第3週!K31</f>
        <v>2.4785714285714286</v>
      </c>
      <c r="L14" s="79">
        <f>第3週!K32</f>
        <v>1.5</v>
      </c>
      <c r="M14" s="83">
        <v>2.5</v>
      </c>
      <c r="N14" s="62">
        <v>1</v>
      </c>
      <c r="O14" s="62"/>
      <c r="P14" s="58">
        <f>第3週!K36</f>
        <v>839.22619047619048</v>
      </c>
      <c r="Q14" s="121"/>
    </row>
    <row r="15" spans="1:23" ht="33" customHeight="1">
      <c r="A15" s="23" t="s">
        <v>194</v>
      </c>
      <c r="B15" s="585" t="s">
        <v>79</v>
      </c>
      <c r="C15" s="586" t="str">
        <f>第3週!P5</f>
        <v>白粥</v>
      </c>
      <c r="D15" s="587" t="str">
        <f>第3週!P7</f>
        <v>香菇瘦肉粥</v>
      </c>
      <c r="E15" s="607" t="str">
        <f>第3週!P15</f>
        <v>海苔肉鬆+青蔥炒蛋</v>
      </c>
      <c r="F15" s="608"/>
      <c r="G15" s="588" t="str">
        <f>第3週!P21</f>
        <v>有機青菜</v>
      </c>
      <c r="H15" s="137"/>
      <c r="I15" s="52"/>
      <c r="J15" s="83">
        <f>第3週!R30</f>
        <v>6.2973856209150325</v>
      </c>
      <c r="K15" s="85">
        <f>第3週!R31</f>
        <v>2.5714285714285712</v>
      </c>
      <c r="L15" s="83">
        <f>第3週!R32</f>
        <v>1.1800000000000002</v>
      </c>
      <c r="M15" s="83">
        <v>2.5</v>
      </c>
      <c r="N15" s="122"/>
      <c r="O15" s="123"/>
      <c r="P15" s="58">
        <f>第3週!R36</f>
        <v>775.67413632119519</v>
      </c>
    </row>
    <row r="16" spans="1:23" ht="33" customHeight="1">
      <c r="A16" s="23" t="s">
        <v>195</v>
      </c>
      <c r="B16" s="45" t="s">
        <v>80</v>
      </c>
      <c r="C16" s="48" t="str">
        <f>第3週!W5</f>
        <v>糙米飯</v>
      </c>
      <c r="D16" s="53" t="str">
        <f>第3週!W7</f>
        <v>三杯雞(炒)</v>
      </c>
      <c r="E16" s="33" t="str">
        <f>第3週!W12</f>
        <v>高麗菜炒肉絲(炒)</v>
      </c>
      <c r="F16" s="53" t="str">
        <f>第3週!W17</f>
        <v>有機蔬菜</v>
      </c>
      <c r="G16" s="107" t="str">
        <f>第3週!W22</f>
        <v>冬至湯圓</v>
      </c>
      <c r="H16" s="110" t="s">
        <v>14</v>
      </c>
      <c r="I16" s="52"/>
      <c r="J16" s="83">
        <f>第3週!R30</f>
        <v>6.2973856209150325</v>
      </c>
      <c r="K16" s="85">
        <f>第3週!Y31</f>
        <v>2.4642857142857144</v>
      </c>
      <c r="L16" s="81">
        <f>第3週!Y32</f>
        <v>1.6500000000000001</v>
      </c>
      <c r="M16" s="81">
        <v>2.5</v>
      </c>
      <c r="N16" s="64">
        <v>1</v>
      </c>
      <c r="O16" s="62"/>
      <c r="P16" s="58">
        <f>第3週!Y36</f>
        <v>834.90476190476193</v>
      </c>
    </row>
    <row r="17" spans="1:37" ht="33" customHeight="1" thickBot="1">
      <c r="A17" s="23" t="s">
        <v>150</v>
      </c>
      <c r="B17" s="46" t="s">
        <v>75</v>
      </c>
      <c r="C17" s="31" t="str">
        <f>第3週!AD5</f>
        <v>白米飯</v>
      </c>
      <c r="D17" s="31" t="str">
        <f>第3週!AD7</f>
        <v>香滷肉燥(滷)</v>
      </c>
      <c r="E17" s="31" t="str">
        <f>第3週!AD12</f>
        <v>花生小魚乾</v>
      </c>
      <c r="F17" s="31" t="str">
        <f>第3週!AD17</f>
        <v>有機蔬菜</v>
      </c>
      <c r="G17" s="106" t="str">
        <f>第3週!AD22</f>
        <v>黃瓜雞肉湯</v>
      </c>
      <c r="H17" s="114"/>
      <c r="I17" s="583" t="s">
        <v>379</v>
      </c>
      <c r="J17" s="84">
        <f>第3週!AF30</f>
        <v>6</v>
      </c>
      <c r="K17" s="80">
        <f>第3週!AF31</f>
        <v>3.1142857142857143</v>
      </c>
      <c r="L17" s="84">
        <f>第3週!AF32</f>
        <v>1.48</v>
      </c>
      <c r="M17" s="86">
        <v>2.5</v>
      </c>
      <c r="N17" s="32"/>
      <c r="O17" s="77"/>
      <c r="P17" s="61">
        <f>第3週!AF36</f>
        <v>803.07142857142856</v>
      </c>
      <c r="R17" s="6"/>
      <c r="S17" s="6"/>
      <c r="T17" s="6"/>
      <c r="U17" s="20"/>
      <c r="V17" s="6"/>
      <c r="W17" s="6"/>
    </row>
    <row r="18" spans="1:37" s="6" customFormat="1" ht="33" customHeight="1" thickTop="1">
      <c r="A18" s="23" t="s">
        <v>268</v>
      </c>
      <c r="B18" s="44" t="s">
        <v>81</v>
      </c>
      <c r="C18" s="56" t="str">
        <f>第4週!B5</f>
        <v>白米飯</v>
      </c>
      <c r="D18" s="29" t="str">
        <f>第4週!B7</f>
        <v>椰香咖哩雞 (燴)</v>
      </c>
      <c r="E18" s="29" t="str">
        <f>第4週!B12</f>
        <v>水煮玉米</v>
      </c>
      <c r="F18" s="29" t="str">
        <f>第4週!B17</f>
        <v>有機青菜</v>
      </c>
      <c r="G18" s="75" t="str">
        <f>第4週!B22</f>
        <v>榨菜肉絲湯</v>
      </c>
      <c r="H18" s="113" t="s">
        <v>392</v>
      </c>
      <c r="I18" s="117"/>
      <c r="J18" s="105">
        <f>第4週!D30</f>
        <v>6.9444444444444446</v>
      </c>
      <c r="K18" s="85">
        <f>第4週!D31</f>
        <v>3.0714285714285712</v>
      </c>
      <c r="L18" s="85">
        <f>第4週!D32</f>
        <v>1.45</v>
      </c>
      <c r="M18" s="81">
        <v>2.5</v>
      </c>
      <c r="N18" s="59"/>
      <c r="O18" s="59"/>
      <c r="P18" s="63">
        <f>第4週!D36</f>
        <v>865.21825396825398</v>
      </c>
      <c r="Q18" s="26"/>
    </row>
    <row r="19" spans="1:37" s="6" customFormat="1" ht="33" customHeight="1">
      <c r="A19" s="23" t="s">
        <v>269</v>
      </c>
      <c r="B19" s="45" t="s">
        <v>78</v>
      </c>
      <c r="C19" s="55" t="str">
        <f>第4週!I5</f>
        <v>糙米飯</v>
      </c>
      <c r="D19" s="29" t="str">
        <f>第4週!I7</f>
        <v>麻油肉片(煮)</v>
      </c>
      <c r="E19" s="41" t="str">
        <f>第4週!I12</f>
        <v>紅蔘炒蛋(炒)</v>
      </c>
      <c r="F19" s="41" t="str">
        <f>第4週!I17</f>
        <v>有機青菜</v>
      </c>
      <c r="G19" s="75" t="str">
        <f>第4週!I22</f>
        <v>黃瓜魚丸湯</v>
      </c>
      <c r="H19" s="110" t="s">
        <v>224</v>
      </c>
      <c r="I19" s="118"/>
      <c r="J19" s="83">
        <f>第4週!K30</f>
        <v>6.5857142857142854</v>
      </c>
      <c r="K19" s="81">
        <f>第4週!K31</f>
        <v>2.6935064935064936</v>
      </c>
      <c r="L19" s="81">
        <f>第4週!K32</f>
        <v>1.55</v>
      </c>
      <c r="M19" s="81">
        <v>2.5</v>
      </c>
      <c r="N19" s="40">
        <v>1</v>
      </c>
      <c r="O19" s="78"/>
      <c r="P19" s="58">
        <f>第4週!K36</f>
        <v>874.26298701298697</v>
      </c>
      <c r="Q19" s="9"/>
    </row>
    <row r="20" spans="1:37" s="6" customFormat="1" ht="33" customHeight="1">
      <c r="A20" s="23" t="s">
        <v>196</v>
      </c>
      <c r="B20" s="589" t="s">
        <v>391</v>
      </c>
      <c r="C20" s="595" t="str">
        <f>第4週!P5</f>
        <v>牛排麵</v>
      </c>
      <c r="D20" s="596" t="str">
        <f>[2]第3週!P12</f>
        <v>嫩煎豬排(煎)</v>
      </c>
      <c r="E20" s="597" t="str">
        <f>[2]第3週!P17</f>
        <v>有機青菜</v>
      </c>
      <c r="F20" s="594" t="str">
        <f>[2]第3週!P22</f>
        <v>玉米濃湯</v>
      </c>
      <c r="G20" s="592" t="str">
        <f>[2]第3週!P27</f>
        <v>水果</v>
      </c>
      <c r="H20" s="110"/>
      <c r="I20" s="117"/>
      <c r="J20" s="83">
        <f>第4週!R30</f>
        <v>6.0954248366013077</v>
      </c>
      <c r="K20" s="83">
        <f>第4週!R31</f>
        <v>2.674025974025974</v>
      </c>
      <c r="L20" s="83">
        <f>第4週!R32</f>
        <v>1.4990000000000001</v>
      </c>
      <c r="M20" s="83">
        <v>2.5</v>
      </c>
      <c r="N20" s="124"/>
      <c r="O20" s="125"/>
      <c r="P20" s="58">
        <f>第4週!R36</f>
        <v>897.20668661403954</v>
      </c>
      <c r="Q20" s="126"/>
      <c r="R20" s="127"/>
      <c r="S20" s="127"/>
    </row>
    <row r="21" spans="1:37" s="6" customFormat="1" ht="33" customHeight="1">
      <c r="A21" s="23" t="s">
        <v>197</v>
      </c>
      <c r="B21" s="45" t="s">
        <v>76</v>
      </c>
      <c r="C21" s="53" t="str">
        <f>第4週!W5</f>
        <v>糙米飯</v>
      </c>
      <c r="D21" s="29" t="str">
        <f>第4週!W7</f>
        <v>黑胡椒豬柳(炒)</v>
      </c>
      <c r="E21" s="41" t="str">
        <f>第4週!W12</f>
        <v>白菜滷(煮)</v>
      </c>
      <c r="F21" s="53" t="str">
        <f>第4週!W17</f>
        <v>有機青菜</v>
      </c>
      <c r="G21" s="108" t="str">
        <f>第4週!W22</f>
        <v>海帶芽豆腐湯</v>
      </c>
      <c r="H21" s="110" t="s">
        <v>48</v>
      </c>
      <c r="I21" s="115"/>
      <c r="J21" s="83">
        <f>第4週!Y30</f>
        <v>6</v>
      </c>
      <c r="K21" s="79">
        <f>第4週!Y31</f>
        <v>2.4857142857142858</v>
      </c>
      <c r="L21" s="79">
        <f>第4週!Y32</f>
        <v>2.0099999999999998</v>
      </c>
      <c r="M21" s="83">
        <v>2.5</v>
      </c>
      <c r="N21" s="64">
        <v>1</v>
      </c>
      <c r="O21" s="62"/>
      <c r="P21" s="58">
        <f>第4週!Y36</f>
        <v>829.17857142857144</v>
      </c>
      <c r="Q21" s="128"/>
    </row>
    <row r="22" spans="1:37" s="6" customFormat="1" ht="33" customHeight="1" thickBot="1">
      <c r="A22" s="23" t="s">
        <v>151</v>
      </c>
      <c r="B22" s="99" t="s">
        <v>75</v>
      </c>
      <c r="C22" s="67" t="str">
        <f>第4週!AD5</f>
        <v>白米飯</v>
      </c>
      <c r="D22" s="31" t="str">
        <f>第4週!AD7</f>
        <v>當歸燉鴨(燉)</v>
      </c>
      <c r="E22" s="100" t="str">
        <f>第4週!AD12</f>
        <v>金門炒泡麵(煮)</v>
      </c>
      <c r="F22" s="31" t="str">
        <f>第4週!AD17</f>
        <v>有機蔬菜</v>
      </c>
      <c r="G22" s="74" t="str">
        <f>第4週!AD22</f>
        <v>海芽蛋花湯</v>
      </c>
      <c r="H22" s="112"/>
      <c r="I22" s="583" t="s">
        <v>437</v>
      </c>
      <c r="J22" s="84">
        <f>第4週!AF30</f>
        <v>6.75</v>
      </c>
      <c r="K22" s="84">
        <f>第4週!AF31</f>
        <v>2.5155844155844154</v>
      </c>
      <c r="L22" s="84">
        <f>第4週!AF32</f>
        <v>1.6300000000000001</v>
      </c>
      <c r="M22" s="84">
        <v>2.5</v>
      </c>
      <c r="N22" s="32"/>
      <c r="O22" s="77"/>
      <c r="P22" s="61">
        <f>第4週!AF36</f>
        <v>814.41883116883116</v>
      </c>
      <c r="Q22" s="128"/>
    </row>
    <row r="23" spans="1:37" s="6" customFormat="1" ht="33" customHeight="1" thickTop="1" thickBot="1">
      <c r="A23" s="101" t="s">
        <v>270</v>
      </c>
      <c r="B23" s="157" t="s">
        <v>77</v>
      </c>
      <c r="C23" s="55" t="str">
        <f>第5週!B5</f>
        <v>白米飯</v>
      </c>
      <c r="D23" s="102" t="str">
        <f>第5週!B7</f>
        <v>豆乳雞</v>
      </c>
      <c r="E23" s="103" t="str">
        <f>第5週!B12</f>
        <v>彩蔬青花菜(炒)</v>
      </c>
      <c r="F23" s="102" t="str">
        <f>第5週!B17</f>
        <v>有機青菜</v>
      </c>
      <c r="G23" s="102" t="str">
        <f>第5週!B22</f>
        <v>銀蘿黑輪湯</v>
      </c>
      <c r="H23" s="104"/>
      <c r="I23" s="119" t="s">
        <v>444</v>
      </c>
      <c r="J23" s="81">
        <f>第5週!D30</f>
        <v>6.1714285714285717</v>
      </c>
      <c r="K23" s="105">
        <f>第5週!D31</f>
        <v>2.9428571428571426</v>
      </c>
      <c r="L23" s="105">
        <f>第5週!D32</f>
        <v>1.73</v>
      </c>
      <c r="M23" s="105">
        <v>2.5</v>
      </c>
      <c r="N23" s="129"/>
      <c r="O23" s="130"/>
      <c r="P23" s="61">
        <f>第5週!D36</f>
        <v>808.46428571428567</v>
      </c>
      <c r="Q23" s="128"/>
    </row>
    <row r="24" spans="1:37" s="6" customFormat="1" ht="33" customHeight="1" thickTop="1">
      <c r="A24" s="158" t="s">
        <v>271</v>
      </c>
      <c r="B24" s="53" t="s">
        <v>78</v>
      </c>
      <c r="C24" s="156" t="str">
        <f>第5週!I5</f>
        <v>糙米飯</v>
      </c>
      <c r="D24" s="147" t="str">
        <f>第5週!I7</f>
        <v>迷你火鍋(煮)</v>
      </c>
      <c r="E24" s="148" t="str">
        <f>第5週!I12</f>
        <v>白菜蒸燒賣*2</v>
      </c>
      <c r="F24" s="147" t="str">
        <f>第5週!I17</f>
        <v>有機青菜</v>
      </c>
      <c r="G24" s="147" t="str">
        <f>第5週!I22</f>
        <v>筍絲排骨湯</v>
      </c>
      <c r="H24" s="149" t="s">
        <v>48</v>
      </c>
      <c r="I24" s="150"/>
      <c r="J24" s="151">
        <f>第5週!K30</f>
        <v>6.166666666666667</v>
      </c>
      <c r="K24" s="151">
        <f>第5週!K31</f>
        <v>3.2142857142857144</v>
      </c>
      <c r="L24" s="151">
        <f>第5週!K32</f>
        <v>2.08</v>
      </c>
      <c r="M24" s="151">
        <v>2.5</v>
      </c>
      <c r="N24" s="152">
        <v>1</v>
      </c>
      <c r="O24" s="152"/>
      <c r="P24" s="153">
        <f>第5週!K36</f>
        <v>897.2380952380953</v>
      </c>
      <c r="Q24" s="128"/>
    </row>
    <row r="25" spans="1:37" s="6" customFormat="1" ht="33" customHeight="1">
      <c r="A25" s="158" t="s">
        <v>272</v>
      </c>
      <c r="B25" s="598" t="s">
        <v>273</v>
      </c>
      <c r="C25" s="587" t="str">
        <f>第5週!P5</f>
        <v>白米飯</v>
      </c>
      <c r="D25" s="587" t="str">
        <f>第5週!P7</f>
        <v>芋頭炊飯</v>
      </c>
      <c r="E25" s="587" t="str">
        <f>第5週!P13</f>
        <v>香酥雞排(炸)</v>
      </c>
      <c r="F25" s="587" t="str">
        <f>第5週!P18</f>
        <v>有機青菜</v>
      </c>
      <c r="G25" s="587" t="str">
        <f>第5週!P22</f>
        <v>浮水魚羹湯</v>
      </c>
      <c r="H25" s="110"/>
      <c r="I25" s="154"/>
      <c r="J25" s="83">
        <f>第5週!R30</f>
        <v>6.4090909090909092</v>
      </c>
      <c r="K25" s="83">
        <f>第5週!R31</f>
        <v>2.7828571428571429</v>
      </c>
      <c r="L25" s="83">
        <f>第5週!R32</f>
        <v>1.3</v>
      </c>
      <c r="M25" s="83">
        <v>2.5</v>
      </c>
      <c r="N25" s="122"/>
      <c r="O25" s="122"/>
      <c r="P25" s="155">
        <f>第5週!R36</f>
        <v>802.35064935064929</v>
      </c>
      <c r="Q25" s="128"/>
    </row>
    <row r="26" spans="1:37" s="15" customFormat="1" ht="42.75" customHeight="1">
      <c r="A26" s="609" t="s">
        <v>86</v>
      </c>
      <c r="B26" s="609"/>
      <c r="C26" s="16"/>
      <c r="D26" s="599" t="s">
        <v>25</v>
      </c>
      <c r="E26" s="16"/>
      <c r="F26" s="16"/>
      <c r="G26" s="97" t="s">
        <v>21</v>
      </c>
      <c r="H26" s="16" t="s">
        <v>20</v>
      </c>
      <c r="I26" s="21"/>
      <c r="J26" s="16"/>
      <c r="K26" s="609" t="s">
        <v>28</v>
      </c>
      <c r="L26" s="609"/>
      <c r="M26" s="600"/>
      <c r="N26" s="16"/>
      <c r="O26" s="16"/>
      <c r="P26" s="16"/>
      <c r="Q26" s="16"/>
      <c r="X26" s="16"/>
      <c r="Y26" s="16"/>
      <c r="Z26" s="6"/>
      <c r="AA26" s="42"/>
      <c r="AB26" s="42"/>
      <c r="AC26" s="98"/>
      <c r="AD26" s="16"/>
      <c r="AH26" s="22"/>
      <c r="AI26" s="131"/>
      <c r="AJ26" s="131"/>
      <c r="AK26" s="131"/>
    </row>
    <row r="27" spans="1:37" s="18" customFormat="1" ht="19.5">
      <c r="A27" s="601" t="s">
        <v>23</v>
      </c>
      <c r="B27" s="601"/>
      <c r="C27" s="601"/>
      <c r="D27" s="601"/>
      <c r="E27" s="601"/>
      <c r="F27" s="601"/>
      <c r="G27" s="601"/>
      <c r="H27" s="601"/>
      <c r="I27" s="16"/>
      <c r="J27" s="19"/>
      <c r="K27" s="19"/>
      <c r="L27" s="19"/>
      <c r="M27" s="19"/>
      <c r="N27" s="19"/>
      <c r="O27" s="19"/>
      <c r="P27" s="19"/>
      <c r="Q27" s="17"/>
      <c r="X27" s="17"/>
      <c r="Y27" s="17"/>
      <c r="Z27" s="17"/>
      <c r="AA27" s="49"/>
      <c r="AB27" s="70"/>
      <c r="AC27" s="57"/>
      <c r="AD27" s="57"/>
      <c r="AE27" s="73"/>
      <c r="AF27" s="42"/>
      <c r="AG27" s="42"/>
      <c r="AH27" s="22"/>
      <c r="AI27" s="131"/>
      <c r="AJ27" s="131"/>
      <c r="AK27" s="131"/>
    </row>
    <row r="28" spans="1:37" s="18" customFormat="1" ht="19.5" customHeight="1">
      <c r="A28" s="610" t="s">
        <v>13</v>
      </c>
      <c r="B28" s="610"/>
      <c r="C28" s="610"/>
      <c r="D28" s="610"/>
      <c r="E28" s="610"/>
      <c r="F28" s="610"/>
      <c r="G28" s="610"/>
      <c r="H28" s="610"/>
      <c r="I28" s="610"/>
      <c r="J28" s="95"/>
      <c r="K28" s="95"/>
      <c r="L28" s="95"/>
      <c r="M28" s="95"/>
      <c r="N28" s="95"/>
      <c r="O28" s="95"/>
      <c r="P28" s="95"/>
      <c r="Q28" s="95"/>
      <c r="R28" s="17"/>
      <c r="X28" s="17"/>
      <c r="Y28" s="17"/>
      <c r="Z28" s="17"/>
      <c r="AA28" s="49"/>
      <c r="AB28" s="70"/>
      <c r="AC28" s="57"/>
      <c r="AD28" s="57"/>
      <c r="AE28" s="73"/>
      <c r="AF28" s="24"/>
      <c r="AG28" s="49"/>
      <c r="AH28" s="22"/>
      <c r="AI28" s="131"/>
      <c r="AJ28" s="131"/>
      <c r="AK28" s="131"/>
    </row>
    <row r="29" spans="1:37" s="18" customFormat="1" ht="19.5">
      <c r="A29" s="25" t="s">
        <v>12</v>
      </c>
      <c r="B29" s="25"/>
      <c r="C29" s="25"/>
      <c r="D29" s="17"/>
      <c r="E29" s="19"/>
      <c r="F29" s="19"/>
      <c r="G29" s="19"/>
      <c r="H29" s="25"/>
      <c r="I29" s="95"/>
      <c r="J29" s="17"/>
      <c r="K29" s="19"/>
      <c r="L29" s="19"/>
      <c r="M29" s="19"/>
      <c r="N29" s="19"/>
      <c r="O29" s="19"/>
      <c r="P29" s="20"/>
      <c r="Q29" s="17"/>
      <c r="R29" s="17"/>
      <c r="AA29" s="49"/>
      <c r="AB29" s="49"/>
      <c r="AC29" s="50"/>
      <c r="AD29" s="98"/>
      <c r="AE29" s="98"/>
      <c r="AF29" s="49"/>
      <c r="AG29" s="22"/>
      <c r="AH29" s="22"/>
      <c r="AI29" s="131"/>
      <c r="AJ29" s="131"/>
      <c r="AK29" s="131"/>
    </row>
    <row r="30" spans="1:37" s="132" customFormat="1" ht="33" customHeight="1">
      <c r="A30" s="71"/>
      <c r="B30" s="21"/>
      <c r="C30" s="21"/>
      <c r="D30" s="21"/>
      <c r="E30" s="21"/>
      <c r="F30" s="21"/>
      <c r="G30" s="21"/>
      <c r="I30" s="25"/>
      <c r="J30" s="20"/>
      <c r="K30" s="133"/>
      <c r="L30" s="133"/>
      <c r="M30" s="133"/>
      <c r="N30" s="72"/>
      <c r="O30" s="72"/>
      <c r="P30" s="20"/>
    </row>
    <row r="31" spans="1:37" s="6" customFormat="1">
      <c r="A31" s="12"/>
      <c r="B31" s="7"/>
      <c r="C31" s="3"/>
      <c r="D31" s="3"/>
      <c r="E31" s="7"/>
      <c r="F31" s="7"/>
      <c r="G31" s="7"/>
      <c r="H31" s="7"/>
      <c r="I31" s="132"/>
      <c r="J31" s="69"/>
      <c r="K31" s="7"/>
      <c r="L31" s="7"/>
      <c r="M31" s="7"/>
      <c r="N31" s="7"/>
      <c r="O31" s="7"/>
      <c r="P31" s="7"/>
      <c r="Q31" s="128"/>
    </row>
    <row r="32" spans="1:37" s="6" customFormat="1" ht="25.5">
      <c r="A32" s="12"/>
      <c r="B32" s="7"/>
      <c r="C32" s="21"/>
      <c r="D32" s="43"/>
      <c r="E32" s="21"/>
      <c r="F32" s="21"/>
      <c r="G32" s="21"/>
      <c r="H32" s="21"/>
      <c r="I32" s="7"/>
      <c r="J32" s="69"/>
      <c r="K32" s="19"/>
      <c r="L32" s="7"/>
      <c r="M32" s="7"/>
      <c r="N32" s="19"/>
      <c r="O32" s="19"/>
      <c r="P32" s="9"/>
      <c r="Q32" s="9"/>
    </row>
    <row r="33" spans="1:22" s="6" customFormat="1">
      <c r="A33" s="12"/>
      <c r="B33" s="7"/>
      <c r="C33" s="3"/>
      <c r="D33" s="3"/>
      <c r="E33" s="7"/>
      <c r="F33" s="7"/>
      <c r="G33" s="7"/>
      <c r="H33" s="7"/>
      <c r="J33" s="7"/>
      <c r="K33" s="7"/>
      <c r="L33" s="7"/>
      <c r="M33" s="7"/>
      <c r="N33" s="7"/>
      <c r="O33" s="7"/>
      <c r="P33" s="7"/>
      <c r="Q33" s="128"/>
    </row>
    <row r="34" spans="1:22" s="6" customFormat="1" ht="24.6" customHeight="1">
      <c r="A34" s="11"/>
      <c r="B34" s="2"/>
      <c r="C34" s="14"/>
      <c r="D34" s="21"/>
      <c r="E34" s="14"/>
      <c r="F34" s="14"/>
      <c r="G34" s="14"/>
      <c r="H34" s="14"/>
      <c r="I34" s="7"/>
      <c r="J34" s="14"/>
      <c r="K34" s="14"/>
      <c r="L34" s="14"/>
      <c r="M34" s="14"/>
      <c r="N34" s="14"/>
      <c r="O34" s="14"/>
      <c r="P34" s="14"/>
      <c r="R34" s="14"/>
      <c r="S34" s="14"/>
      <c r="T34" s="14"/>
      <c r="U34" s="14"/>
      <c r="V34" s="14"/>
    </row>
    <row r="35" spans="1:22" s="6" customFormat="1" ht="22.5" customHeight="1">
      <c r="A35" s="11"/>
      <c r="B35" s="2"/>
      <c r="C35" s="14"/>
      <c r="D35" s="14"/>
      <c r="E35" s="37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22" s="6" customFormat="1" ht="21.75" customHeight="1">
      <c r="A36" s="11"/>
      <c r="B36" s="2"/>
      <c r="C36" s="27"/>
      <c r="D36" s="27"/>
      <c r="E36" s="38"/>
      <c r="F36" s="27"/>
      <c r="G36" s="27"/>
      <c r="I36" s="14"/>
      <c r="J36" s="7"/>
      <c r="K36" s="7"/>
      <c r="L36" s="7"/>
      <c r="M36" s="7"/>
      <c r="N36" s="7"/>
      <c r="O36" s="7"/>
      <c r="P36" s="9"/>
    </row>
    <row r="37" spans="1:22" s="6" customFormat="1" ht="24.6" customHeight="1">
      <c r="A37" s="11"/>
      <c r="B37" s="2"/>
      <c r="C37" s="7"/>
      <c r="D37" s="7"/>
      <c r="E37" s="36"/>
      <c r="F37" s="7"/>
      <c r="G37" s="7"/>
      <c r="J37" s="7"/>
      <c r="K37" s="7"/>
      <c r="L37" s="7"/>
      <c r="M37" s="7"/>
      <c r="N37" s="7"/>
      <c r="O37" s="7"/>
      <c r="P37" s="9"/>
    </row>
    <row r="38" spans="1:22" ht="24.6" customHeight="1">
      <c r="A38" s="11"/>
      <c r="B38" s="5"/>
      <c r="C38" s="5"/>
      <c r="D38" s="5"/>
      <c r="E38" s="28"/>
      <c r="F38" s="5"/>
      <c r="G38" s="5"/>
      <c r="H38" s="5"/>
      <c r="I38" s="6"/>
      <c r="J38" s="5"/>
      <c r="K38" s="5"/>
      <c r="L38" s="5"/>
      <c r="M38" s="5"/>
      <c r="N38" s="5"/>
      <c r="O38" s="5"/>
      <c r="P38" s="5"/>
      <c r="Q38" s="5"/>
      <c r="R38" s="6"/>
      <c r="S38" s="6"/>
    </row>
    <row r="39" spans="1:22" ht="24.6" customHeight="1">
      <c r="A39" s="11"/>
      <c r="B39" s="5"/>
      <c r="C39" s="5"/>
      <c r="D39" s="5"/>
      <c r="E39" s="28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6"/>
      <c r="S39" s="6"/>
    </row>
    <row r="40" spans="1:22" ht="24.6" customHeight="1">
      <c r="A40" s="11"/>
      <c r="B40" s="2"/>
      <c r="C40" s="1"/>
      <c r="D40" s="1"/>
      <c r="E40" s="39"/>
      <c r="F40" s="1"/>
      <c r="G40" s="1"/>
      <c r="H40" s="6"/>
      <c r="I40" s="5"/>
      <c r="J40" s="7"/>
      <c r="K40" s="7"/>
      <c r="L40" s="7"/>
      <c r="M40" s="7"/>
      <c r="N40" s="7"/>
      <c r="O40" s="7"/>
      <c r="P40" s="9"/>
      <c r="Q40" s="5"/>
      <c r="R40" s="6"/>
      <c r="S40" s="6"/>
    </row>
    <row r="41" spans="1:22" ht="16.5" customHeight="1">
      <c r="A41" s="12"/>
      <c r="B41" s="6"/>
      <c r="C41" s="3"/>
      <c r="D41" s="3"/>
      <c r="E41" s="36"/>
      <c r="F41" s="7"/>
      <c r="G41" s="7"/>
      <c r="H41" s="6"/>
      <c r="I41" s="6"/>
      <c r="J41" s="7"/>
      <c r="K41" s="7"/>
      <c r="L41" s="7"/>
      <c r="M41" s="7"/>
      <c r="N41" s="7"/>
      <c r="O41" s="7"/>
      <c r="P41" s="9"/>
      <c r="R41" s="6"/>
      <c r="S41" s="6"/>
    </row>
    <row r="42" spans="1:22">
      <c r="I42" s="6"/>
    </row>
    <row r="45" spans="1:22" ht="33.75" customHeight="1">
      <c r="A45" s="10"/>
      <c r="B45" s="5"/>
      <c r="C45" s="10"/>
      <c r="D45" s="10"/>
      <c r="H45" s="5"/>
      <c r="Q45" s="5"/>
    </row>
    <row r="46" spans="1:22">
      <c r="I46" s="5"/>
    </row>
  </sheetData>
  <mergeCells count="8">
    <mergeCell ref="A28:I28"/>
    <mergeCell ref="A27:H27"/>
    <mergeCell ref="A1:P1"/>
    <mergeCell ref="D2:F2"/>
    <mergeCell ref="E10:F10"/>
    <mergeCell ref="E15:F15"/>
    <mergeCell ref="A26:B26"/>
    <mergeCell ref="K26:L26"/>
  </mergeCells>
  <phoneticPr fontId="1" type="noConversion"/>
  <printOptions horizontalCentered="1"/>
  <pageMargins left="0" right="0" top="0" bottom="0" header="0" footer="0"/>
  <pageSetup paperSize="9"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51"/>
  <sheetViews>
    <sheetView zoomScale="80" zoomScaleNormal="80" workbookViewId="0">
      <selection activeCell="K13" sqref="K13"/>
    </sheetView>
  </sheetViews>
  <sheetFormatPr defaultColWidth="8.875" defaultRowHeight="16.5"/>
  <cols>
    <col min="1" max="1" width="8.875" style="228"/>
    <col min="2" max="2" width="9.625" style="228" customWidth="1"/>
    <col min="3" max="3" width="10.625" style="228" customWidth="1"/>
    <col min="4" max="4" width="8.375" style="228" customWidth="1"/>
    <col min="5" max="7" width="5.625" style="228" hidden="1" customWidth="1"/>
    <col min="8" max="8" width="5.625" style="228" customWidth="1"/>
    <col min="9" max="9" width="9.625" style="228" customWidth="1"/>
    <col min="10" max="10" width="10.625" style="251" customWidth="1"/>
    <col min="11" max="11" width="8.375" style="228" customWidth="1"/>
    <col min="12" max="14" width="5.625" style="228" hidden="1" customWidth="1"/>
    <col min="15" max="15" width="5.625" style="228" customWidth="1"/>
    <col min="16" max="16" width="9.625" style="228" customWidth="1"/>
    <col min="17" max="17" width="10.625" style="251" customWidth="1"/>
    <col min="18" max="18" width="8.375" style="228" customWidth="1"/>
    <col min="19" max="21" width="5.625" style="228" hidden="1" customWidth="1"/>
    <col min="22" max="22" width="5.625" style="228" customWidth="1"/>
    <col min="23" max="23" width="9.625" style="228" customWidth="1"/>
    <col min="24" max="24" width="10.625" style="228" customWidth="1"/>
    <col min="25" max="25" width="8.375" style="228" customWidth="1"/>
    <col min="26" max="28" width="5.625" style="228" hidden="1" customWidth="1"/>
    <col min="29" max="29" width="5.625" style="228" customWidth="1"/>
    <col min="30" max="30" width="9.625" style="228" customWidth="1"/>
    <col min="31" max="31" width="10.625" style="228" customWidth="1"/>
    <col min="32" max="32" width="8.375" style="228" customWidth="1"/>
    <col min="33" max="35" width="5.625" style="228" hidden="1" customWidth="1"/>
    <col min="36" max="36" width="5.875" style="228" customWidth="1"/>
    <col min="37" max="16384" width="8.875" style="228"/>
  </cols>
  <sheetData>
    <row r="1" spans="1:62" ht="21" customHeight="1">
      <c r="A1" s="664" t="s">
        <v>450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/>
      <c r="R1" s="664"/>
      <c r="S1" s="664"/>
      <c r="T1" s="664"/>
      <c r="U1" s="664"/>
      <c r="V1" s="664"/>
      <c r="W1" s="664"/>
      <c r="X1" s="664"/>
      <c r="Y1" s="664"/>
      <c r="Z1" s="664"/>
      <c r="AA1" s="664"/>
      <c r="AB1" s="664"/>
      <c r="AC1" s="664"/>
      <c r="AD1" s="664"/>
      <c r="AE1" s="664"/>
      <c r="AF1" s="664"/>
      <c r="AG1" s="664"/>
      <c r="AH1" s="664"/>
      <c r="AI1" s="664"/>
      <c r="AJ1" s="664"/>
      <c r="AK1" s="227"/>
      <c r="AL1" s="227"/>
      <c r="AM1" s="227"/>
      <c r="AN1" s="227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</row>
    <row r="2" spans="1:62" ht="21" customHeight="1" thickBot="1">
      <c r="A2" s="230" t="s">
        <v>345</v>
      </c>
      <c r="B2" s="231"/>
      <c r="C2" s="231"/>
      <c r="I2" s="231"/>
      <c r="J2" s="231"/>
      <c r="K2" s="231"/>
      <c r="O2" s="231"/>
      <c r="P2" s="231"/>
      <c r="Q2" s="231"/>
      <c r="R2" s="231"/>
      <c r="S2" s="228" t="s">
        <v>120</v>
      </c>
      <c r="V2" s="231"/>
      <c r="W2" s="665" t="s">
        <v>6</v>
      </c>
      <c r="X2" s="666"/>
      <c r="Y2" s="666"/>
      <c r="AC2" s="231"/>
      <c r="AD2" s="665" t="s">
        <v>8</v>
      </c>
      <c r="AE2" s="665"/>
      <c r="AF2" s="665"/>
      <c r="AJ2" s="231"/>
      <c r="AK2" s="232"/>
      <c r="AL2" s="233"/>
      <c r="AM2" s="234"/>
      <c r="AN2" s="232"/>
      <c r="AO2" s="235"/>
      <c r="AP2" s="232"/>
      <c r="AQ2" s="232"/>
      <c r="AR2" s="232"/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D2" s="229"/>
      <c r="BE2" s="229"/>
      <c r="BF2" s="229"/>
      <c r="BG2" s="229"/>
      <c r="BH2" s="229"/>
      <c r="BI2" s="229"/>
      <c r="BJ2" s="229"/>
    </row>
    <row r="3" spans="1:62" s="239" customFormat="1" ht="24" customHeight="1" thickBot="1">
      <c r="A3" s="236" t="s">
        <v>82</v>
      </c>
      <c r="B3" s="669">
        <v>45992</v>
      </c>
      <c r="C3" s="670"/>
      <c r="D3" s="674" t="s">
        <v>346</v>
      </c>
      <c r="E3" s="675"/>
      <c r="F3" s="675"/>
      <c r="G3" s="675"/>
      <c r="H3" s="676"/>
      <c r="I3" s="669">
        <v>45993</v>
      </c>
      <c r="J3" s="670"/>
      <c r="K3" s="674" t="s">
        <v>347</v>
      </c>
      <c r="L3" s="675"/>
      <c r="M3" s="675"/>
      <c r="N3" s="675"/>
      <c r="O3" s="676"/>
      <c r="P3" s="669" t="s">
        <v>274</v>
      </c>
      <c r="Q3" s="670"/>
      <c r="R3" s="671" t="s">
        <v>84</v>
      </c>
      <c r="S3" s="672"/>
      <c r="T3" s="672"/>
      <c r="U3" s="672"/>
      <c r="V3" s="673"/>
      <c r="W3" s="669">
        <v>45995</v>
      </c>
      <c r="X3" s="670"/>
      <c r="Y3" s="674" t="s">
        <v>348</v>
      </c>
      <c r="Z3" s="675"/>
      <c r="AA3" s="675"/>
      <c r="AB3" s="675"/>
      <c r="AC3" s="676"/>
      <c r="AD3" s="669">
        <v>45996</v>
      </c>
      <c r="AE3" s="670"/>
      <c r="AF3" s="677" t="s">
        <v>42</v>
      </c>
      <c r="AG3" s="678"/>
      <c r="AH3" s="678"/>
      <c r="AI3" s="678"/>
      <c r="AJ3" s="679"/>
      <c r="AK3" s="237"/>
      <c r="AL3" s="238"/>
      <c r="AM3" s="22"/>
      <c r="AN3" s="22"/>
      <c r="AO3" s="98"/>
      <c r="AP3" s="98"/>
      <c r="AQ3" s="98"/>
    </row>
    <row r="4" spans="1:62" s="251" customFormat="1" ht="18" customHeight="1">
      <c r="A4" s="240" t="s">
        <v>36</v>
      </c>
      <c r="B4" s="241" t="s">
        <v>54</v>
      </c>
      <c r="C4" s="242" t="s">
        <v>55</v>
      </c>
      <c r="D4" s="242" t="s">
        <v>349</v>
      </c>
      <c r="E4" s="243" t="s">
        <v>107</v>
      </c>
      <c r="F4" s="243" t="s">
        <v>108</v>
      </c>
      <c r="G4" s="243" t="s">
        <v>109</v>
      </c>
      <c r="H4" s="224" t="s">
        <v>56</v>
      </c>
      <c r="I4" s="244" t="s">
        <v>350</v>
      </c>
      <c r="J4" s="242" t="s">
        <v>43</v>
      </c>
      <c r="K4" s="242" t="s">
        <v>349</v>
      </c>
      <c r="L4" s="243" t="s">
        <v>107</v>
      </c>
      <c r="M4" s="243" t="s">
        <v>108</v>
      </c>
      <c r="N4" s="243" t="s">
        <v>109</v>
      </c>
      <c r="O4" s="245" t="s">
        <v>56</v>
      </c>
      <c r="P4" s="246" t="s">
        <v>350</v>
      </c>
      <c r="Q4" s="242" t="s">
        <v>43</v>
      </c>
      <c r="R4" s="247" t="s">
        <v>349</v>
      </c>
      <c r="S4" s="243" t="s">
        <v>107</v>
      </c>
      <c r="T4" s="243" t="s">
        <v>108</v>
      </c>
      <c r="U4" s="243" t="s">
        <v>109</v>
      </c>
      <c r="V4" s="224" t="s">
        <v>56</v>
      </c>
      <c r="W4" s="248" t="s">
        <v>350</v>
      </c>
      <c r="X4" s="242" t="s">
        <v>43</v>
      </c>
      <c r="Y4" s="249" t="s">
        <v>349</v>
      </c>
      <c r="Z4" s="243" t="s">
        <v>107</v>
      </c>
      <c r="AA4" s="243" t="s">
        <v>108</v>
      </c>
      <c r="AB4" s="243" t="s">
        <v>109</v>
      </c>
      <c r="AC4" s="224" t="s">
        <v>56</v>
      </c>
      <c r="AD4" s="250" t="s">
        <v>350</v>
      </c>
      <c r="AE4" s="242" t="s">
        <v>43</v>
      </c>
      <c r="AF4" s="247" t="s">
        <v>349</v>
      </c>
      <c r="AG4" s="243" t="s">
        <v>107</v>
      </c>
      <c r="AH4" s="243" t="s">
        <v>108</v>
      </c>
      <c r="AI4" s="243" t="s">
        <v>109</v>
      </c>
      <c r="AJ4" s="224" t="s">
        <v>56</v>
      </c>
      <c r="AL4" s="252"/>
      <c r="AM4" s="42"/>
      <c r="AN4" s="253"/>
      <c r="AO4" s="254"/>
      <c r="AP4" s="254"/>
      <c r="AQ4" s="254"/>
      <c r="AR4" s="255"/>
      <c r="AS4" s="256"/>
      <c r="AT4" s="174"/>
      <c r="AU4" s="174"/>
      <c r="AV4" s="174"/>
      <c r="AW4" s="174"/>
      <c r="AX4" s="257"/>
      <c r="AY4" s="257"/>
      <c r="AZ4" s="257"/>
      <c r="BA4" s="257"/>
      <c r="BB4" s="257"/>
      <c r="BC4" s="257"/>
      <c r="BD4" s="257"/>
      <c r="BE4" s="257"/>
      <c r="BF4" s="257"/>
      <c r="BG4" s="257"/>
      <c r="BH4" s="257"/>
      <c r="BI4" s="257"/>
      <c r="BJ4" s="257"/>
    </row>
    <row r="5" spans="1:62" s="207" customFormat="1" ht="18" customHeight="1">
      <c r="A5" s="650" t="s">
        <v>3</v>
      </c>
      <c r="B5" s="668" t="s">
        <v>70</v>
      </c>
      <c r="C5" s="258" t="s">
        <v>9</v>
      </c>
      <c r="D5" s="258">
        <v>120</v>
      </c>
      <c r="E5" s="209">
        <f>D5/20</f>
        <v>6</v>
      </c>
      <c r="F5" s="209"/>
      <c r="G5" s="209"/>
      <c r="H5" s="259"/>
      <c r="I5" s="668" t="s">
        <v>41</v>
      </c>
      <c r="J5" s="143" t="s">
        <v>9</v>
      </c>
      <c r="K5" s="143">
        <v>80</v>
      </c>
      <c r="L5" s="209">
        <f>K5/20</f>
        <v>4</v>
      </c>
      <c r="M5" s="209"/>
      <c r="N5" s="209"/>
      <c r="O5" s="260"/>
      <c r="P5" s="680" t="s">
        <v>226</v>
      </c>
      <c r="Q5" s="143" t="s">
        <v>226</v>
      </c>
      <c r="R5" s="143">
        <v>170</v>
      </c>
      <c r="S5" s="261">
        <f>R5/30</f>
        <v>5.666666666666667</v>
      </c>
      <c r="T5" s="261"/>
      <c r="U5" s="261"/>
      <c r="V5" s="210"/>
      <c r="W5" s="668" t="s">
        <v>41</v>
      </c>
      <c r="X5" s="143" t="s">
        <v>9</v>
      </c>
      <c r="Y5" s="143">
        <v>80</v>
      </c>
      <c r="Z5" s="209">
        <f>Y5/20</f>
        <v>4</v>
      </c>
      <c r="AA5" s="209"/>
      <c r="AB5" s="209"/>
      <c r="AC5" s="262"/>
      <c r="AD5" s="680" t="s">
        <v>96</v>
      </c>
      <c r="AE5" s="258" t="s">
        <v>97</v>
      </c>
      <c r="AF5" s="258">
        <v>120</v>
      </c>
      <c r="AG5" s="209">
        <f>AF5/20</f>
        <v>6</v>
      </c>
      <c r="AH5" s="209"/>
      <c r="AI5" s="209"/>
      <c r="AJ5" s="210"/>
      <c r="AL5" s="252"/>
      <c r="AM5" s="42"/>
      <c r="AN5" s="253"/>
      <c r="AO5" s="254"/>
      <c r="AP5" s="254"/>
      <c r="AQ5" s="254"/>
      <c r="AR5" s="255"/>
      <c r="AS5" s="256"/>
      <c r="AT5" s="263"/>
      <c r="AU5" s="263"/>
      <c r="AV5" s="263"/>
      <c r="AW5" s="263"/>
    </row>
    <row r="6" spans="1:62" s="207" customFormat="1" ht="18" customHeight="1">
      <c r="A6" s="667"/>
      <c r="B6" s="668"/>
      <c r="C6" s="258"/>
      <c r="D6" s="258"/>
      <c r="E6" s="209"/>
      <c r="F6" s="209"/>
      <c r="G6" s="209"/>
      <c r="H6" s="259"/>
      <c r="I6" s="668"/>
      <c r="J6" s="264" t="s">
        <v>98</v>
      </c>
      <c r="K6" s="264">
        <v>20</v>
      </c>
      <c r="L6" s="209">
        <f>K6/20</f>
        <v>1</v>
      </c>
      <c r="M6" s="209"/>
      <c r="N6" s="209"/>
      <c r="O6" s="260"/>
      <c r="P6" s="681"/>
      <c r="Q6" s="143"/>
      <c r="R6" s="143"/>
      <c r="S6" s="265"/>
      <c r="T6" s="265"/>
      <c r="U6" s="265"/>
      <c r="V6" s="210"/>
      <c r="W6" s="668"/>
      <c r="X6" s="264" t="s">
        <v>98</v>
      </c>
      <c r="Y6" s="264">
        <v>20</v>
      </c>
      <c r="Z6" s="209">
        <f>Y6/20</f>
        <v>1</v>
      </c>
      <c r="AA6" s="209"/>
      <c r="AB6" s="209"/>
      <c r="AC6" s="262"/>
      <c r="AD6" s="681"/>
      <c r="AE6" s="258"/>
      <c r="AF6" s="258"/>
      <c r="AG6" s="209"/>
      <c r="AH6" s="209"/>
      <c r="AI6" s="209"/>
      <c r="AJ6" s="210"/>
      <c r="AL6" s="252"/>
      <c r="AM6" s="266"/>
      <c r="AN6" s="253"/>
      <c r="AO6" s="254"/>
      <c r="AP6" s="254"/>
      <c r="AQ6" s="254"/>
      <c r="AR6" s="255"/>
      <c r="AS6" s="256"/>
      <c r="AT6" s="263"/>
      <c r="AU6" s="263"/>
      <c r="AV6" s="263"/>
      <c r="AW6" s="263"/>
    </row>
    <row r="7" spans="1:62" s="207" customFormat="1" ht="18" customHeight="1">
      <c r="A7" s="650" t="s">
        <v>37</v>
      </c>
      <c r="B7" s="613" t="s">
        <v>294</v>
      </c>
      <c r="C7" s="138" t="s">
        <v>295</v>
      </c>
      <c r="D7" s="138">
        <v>85</v>
      </c>
      <c r="E7" s="139"/>
      <c r="F7" s="139">
        <f>D7*0.8/35</f>
        <v>1.9428571428571428</v>
      </c>
      <c r="G7" s="140"/>
      <c r="H7" s="141"/>
      <c r="I7" s="613" t="s">
        <v>400</v>
      </c>
      <c r="J7" s="164" t="s">
        <v>351</v>
      </c>
      <c r="K7" s="142">
        <v>75</v>
      </c>
      <c r="L7" s="139"/>
      <c r="M7" s="139">
        <f>K7/35</f>
        <v>2.1428571428571428</v>
      </c>
      <c r="N7" s="140"/>
      <c r="O7" s="144"/>
      <c r="P7" s="613" t="s">
        <v>227</v>
      </c>
      <c r="Q7" s="267" t="s">
        <v>99</v>
      </c>
      <c r="R7" s="267">
        <v>10</v>
      </c>
      <c r="S7" s="268"/>
      <c r="T7" s="269"/>
      <c r="U7" s="268">
        <f>R7/100</f>
        <v>0.1</v>
      </c>
      <c r="V7" s="210"/>
      <c r="W7" s="626" t="s">
        <v>305</v>
      </c>
      <c r="X7" s="174" t="s">
        <v>295</v>
      </c>
      <c r="Y7" s="175">
        <v>90</v>
      </c>
      <c r="Z7" s="178"/>
      <c r="AA7" s="169">
        <f>Y7*0.8/35</f>
        <v>2.0571428571428569</v>
      </c>
      <c r="AB7" s="169"/>
      <c r="AC7" s="179"/>
      <c r="AD7" s="613" t="s">
        <v>258</v>
      </c>
      <c r="AE7" s="142" t="s">
        <v>99</v>
      </c>
      <c r="AF7" s="143">
        <v>30</v>
      </c>
      <c r="AG7" s="140"/>
      <c r="AH7" s="140"/>
      <c r="AI7" s="140">
        <f>AF7/100</f>
        <v>0.3</v>
      </c>
      <c r="AJ7" s="210"/>
      <c r="AL7" s="252"/>
      <c r="AM7" s="270"/>
      <c r="AN7" s="253"/>
      <c r="AO7" s="254"/>
      <c r="AP7" s="254"/>
      <c r="AQ7" s="254"/>
      <c r="AR7" s="255"/>
      <c r="AS7" s="256"/>
      <c r="AT7" s="263"/>
      <c r="AU7" s="263"/>
      <c r="AV7" s="263"/>
      <c r="AW7" s="263"/>
    </row>
    <row r="8" spans="1:62" s="207" customFormat="1" ht="18" customHeight="1">
      <c r="A8" s="650"/>
      <c r="B8" s="624"/>
      <c r="C8" s="142" t="s">
        <v>296</v>
      </c>
      <c r="D8" s="143">
        <v>20</v>
      </c>
      <c r="E8" s="140"/>
      <c r="F8" s="140"/>
      <c r="G8" s="140">
        <f>D8/100</f>
        <v>0.2</v>
      </c>
      <c r="H8" s="144"/>
      <c r="I8" s="624"/>
      <c r="J8" s="165" t="s">
        <v>297</v>
      </c>
      <c r="K8" s="142">
        <v>30</v>
      </c>
      <c r="L8" s="139"/>
      <c r="M8" s="139">
        <f>K8/140</f>
        <v>0.21428571428571427</v>
      </c>
      <c r="N8" s="140"/>
      <c r="O8" s="144"/>
      <c r="P8" s="624"/>
      <c r="Q8" s="264" t="s">
        <v>228</v>
      </c>
      <c r="R8" s="264">
        <v>45</v>
      </c>
      <c r="S8" s="268"/>
      <c r="T8" s="269">
        <f>R8*0.9/35</f>
        <v>1.1571428571428573</v>
      </c>
      <c r="U8" s="268"/>
      <c r="V8" s="210"/>
      <c r="W8" s="626"/>
      <c r="X8" s="145" t="s">
        <v>306</v>
      </c>
      <c r="Y8" s="145">
        <v>20</v>
      </c>
      <c r="Z8" s="180"/>
      <c r="AA8" s="169"/>
      <c r="AB8" s="169">
        <f>Y8/100</f>
        <v>0.2</v>
      </c>
      <c r="AC8" s="179"/>
      <c r="AD8" s="614"/>
      <c r="AE8" s="142" t="s">
        <v>235</v>
      </c>
      <c r="AF8" s="143" t="s">
        <v>106</v>
      </c>
      <c r="AG8" s="140"/>
      <c r="AH8" s="140"/>
      <c r="AI8" s="140"/>
      <c r="AJ8" s="210"/>
      <c r="AL8" s="252"/>
      <c r="AM8" s="253"/>
      <c r="AN8" s="253"/>
      <c r="AO8" s="254"/>
      <c r="AP8" s="254"/>
      <c r="AQ8" s="254"/>
      <c r="AR8" s="255"/>
      <c r="AS8" s="256"/>
      <c r="AT8" s="263"/>
      <c r="AU8" s="263"/>
      <c r="AV8" s="263"/>
      <c r="AW8" s="263"/>
    </row>
    <row r="9" spans="1:62" s="207" customFormat="1" ht="18" customHeight="1">
      <c r="A9" s="650"/>
      <c r="B9" s="624"/>
      <c r="C9" s="142" t="s">
        <v>298</v>
      </c>
      <c r="D9" s="142">
        <v>5</v>
      </c>
      <c r="E9" s="139"/>
      <c r="F9" s="139"/>
      <c r="G9" s="140">
        <f>D9/100</f>
        <v>0.05</v>
      </c>
      <c r="H9" s="144"/>
      <c r="I9" s="624"/>
      <c r="J9" s="143" t="s">
        <v>142</v>
      </c>
      <c r="K9" s="143">
        <v>15</v>
      </c>
      <c r="L9" s="139"/>
      <c r="M9" s="139"/>
      <c r="N9" s="140">
        <f>K9/100</f>
        <v>0.15</v>
      </c>
      <c r="O9" s="144"/>
      <c r="P9" s="624"/>
      <c r="Q9" s="138" t="s">
        <v>161</v>
      </c>
      <c r="R9" s="138">
        <v>40</v>
      </c>
      <c r="S9" s="268"/>
      <c r="T9" s="269"/>
      <c r="U9" s="268">
        <f>R9/100</f>
        <v>0.4</v>
      </c>
      <c r="V9" s="210"/>
      <c r="W9" s="626"/>
      <c r="X9" s="142" t="s">
        <v>257</v>
      </c>
      <c r="Y9" s="142">
        <v>10</v>
      </c>
      <c r="Z9" s="180"/>
      <c r="AA9" s="169"/>
      <c r="AB9" s="169">
        <f>Y9/100</f>
        <v>0.1</v>
      </c>
      <c r="AC9" s="179"/>
      <c r="AD9" s="614"/>
      <c r="AE9" s="138" t="s">
        <v>66</v>
      </c>
      <c r="AF9" s="143">
        <v>70</v>
      </c>
      <c r="AG9" s="140"/>
      <c r="AH9" s="140">
        <f>AF9/35</f>
        <v>2</v>
      </c>
      <c r="AI9" s="140"/>
      <c r="AJ9" s="210"/>
      <c r="AL9" s="252"/>
      <c r="AM9" s="42"/>
      <c r="AN9" s="42"/>
      <c r="AO9" s="271"/>
      <c r="AP9" s="271"/>
      <c r="AQ9" s="254"/>
      <c r="AR9" s="255"/>
      <c r="AS9" s="256"/>
      <c r="AT9" s="263"/>
      <c r="AU9" s="263"/>
      <c r="AV9" s="263"/>
      <c r="AW9" s="263"/>
    </row>
    <row r="10" spans="1:62" s="207" customFormat="1" ht="18" customHeight="1">
      <c r="A10" s="650"/>
      <c r="B10" s="624"/>
      <c r="C10" s="142" t="s">
        <v>299</v>
      </c>
      <c r="D10" s="143" t="s">
        <v>231</v>
      </c>
      <c r="E10" s="140"/>
      <c r="F10" s="140"/>
      <c r="G10" s="140"/>
      <c r="H10" s="144"/>
      <c r="I10" s="624"/>
      <c r="J10" s="165" t="s">
        <v>300</v>
      </c>
      <c r="K10" s="143">
        <v>5</v>
      </c>
      <c r="L10" s="166"/>
      <c r="M10" s="140"/>
      <c r="N10" s="140">
        <f>K10/100</f>
        <v>0.05</v>
      </c>
      <c r="O10" s="144"/>
      <c r="P10" s="624"/>
      <c r="Q10" s="138" t="s">
        <v>229</v>
      </c>
      <c r="R10" s="138">
        <v>15</v>
      </c>
      <c r="S10" s="268"/>
      <c r="T10" s="268"/>
      <c r="U10" s="268">
        <f>R10/100</f>
        <v>0.15</v>
      </c>
      <c r="V10" s="210"/>
      <c r="W10" s="626"/>
      <c r="X10" s="142"/>
      <c r="Y10" s="142"/>
      <c r="Z10" s="180"/>
      <c r="AA10" s="169"/>
      <c r="AB10" s="169"/>
      <c r="AC10" s="179"/>
      <c r="AD10" s="614"/>
      <c r="AE10" s="138"/>
      <c r="AF10" s="138"/>
      <c r="AG10" s="140"/>
      <c r="AH10" s="140"/>
      <c r="AI10" s="140"/>
      <c r="AJ10" s="210"/>
      <c r="AL10" s="252"/>
      <c r="AM10" s="42"/>
      <c r="AN10" s="42"/>
      <c r="AO10" s="271"/>
      <c r="AP10" s="254"/>
      <c r="AQ10" s="254"/>
      <c r="AR10" s="255"/>
      <c r="AS10" s="256"/>
      <c r="AT10" s="263"/>
      <c r="AU10" s="263"/>
      <c r="AV10" s="263"/>
      <c r="AW10" s="263"/>
    </row>
    <row r="11" spans="1:62" s="207" customFormat="1" ht="18" customHeight="1">
      <c r="A11" s="650"/>
      <c r="B11" s="625"/>
      <c r="C11" s="145"/>
      <c r="D11" s="145"/>
      <c r="E11" s="146"/>
      <c r="F11" s="146"/>
      <c r="G11" s="146"/>
      <c r="H11" s="144"/>
      <c r="I11" s="625"/>
      <c r="J11" s="165"/>
      <c r="K11" s="143"/>
      <c r="L11" s="166"/>
      <c r="M11" s="140"/>
      <c r="N11" s="140"/>
      <c r="O11" s="144"/>
      <c r="P11" s="624"/>
      <c r="Q11" s="138" t="s">
        <v>230</v>
      </c>
      <c r="R11" s="138" t="s">
        <v>231</v>
      </c>
      <c r="S11" s="268"/>
      <c r="T11" s="269"/>
      <c r="U11" s="268"/>
      <c r="V11" s="210"/>
      <c r="W11" s="626"/>
      <c r="X11" s="142"/>
      <c r="Y11" s="142"/>
      <c r="Z11" s="180"/>
      <c r="AA11" s="169"/>
      <c r="AB11" s="169"/>
      <c r="AC11" s="179"/>
      <c r="AD11" s="615"/>
      <c r="AE11" s="138"/>
      <c r="AF11" s="138"/>
      <c r="AG11" s="140"/>
      <c r="AH11" s="140"/>
      <c r="AI11" s="140"/>
      <c r="AJ11" s="210"/>
      <c r="AL11" s="252"/>
      <c r="AM11" s="42"/>
      <c r="AN11" s="42"/>
      <c r="AO11" s="271"/>
      <c r="AP11" s="271"/>
      <c r="AQ11" s="272"/>
      <c r="AR11" s="255"/>
      <c r="AS11" s="256"/>
      <c r="AT11" s="263"/>
      <c r="AU11" s="263"/>
      <c r="AV11" s="263"/>
      <c r="AW11" s="263"/>
    </row>
    <row r="12" spans="1:62" s="207" customFormat="1" ht="18" customHeight="1">
      <c r="A12" s="651" t="s">
        <v>38</v>
      </c>
      <c r="B12" s="613" t="s">
        <v>304</v>
      </c>
      <c r="C12" s="138" t="s">
        <v>100</v>
      </c>
      <c r="D12" s="138">
        <v>40</v>
      </c>
      <c r="E12" s="139"/>
      <c r="F12" s="139"/>
      <c r="G12" s="140">
        <f>D12/100</f>
        <v>0.4</v>
      </c>
      <c r="H12" s="167"/>
      <c r="I12" s="613" t="s">
        <v>399</v>
      </c>
      <c r="J12" s="142" t="s">
        <v>301</v>
      </c>
      <c r="K12" s="142">
        <v>20</v>
      </c>
      <c r="L12" s="168"/>
      <c r="M12" s="168">
        <f>K12/35</f>
        <v>0.5714285714285714</v>
      </c>
      <c r="N12" s="169"/>
      <c r="O12" s="144"/>
      <c r="P12" s="624"/>
      <c r="Q12" s="138" t="s">
        <v>232</v>
      </c>
      <c r="R12" s="142" t="s">
        <v>231</v>
      </c>
      <c r="S12" s="268"/>
      <c r="T12" s="269"/>
      <c r="U12" s="268"/>
      <c r="V12" s="210"/>
      <c r="W12" s="613" t="s">
        <v>397</v>
      </c>
      <c r="X12" s="145" t="s">
        <v>307</v>
      </c>
      <c r="Y12" s="145">
        <v>50</v>
      </c>
      <c r="Z12" s="180"/>
      <c r="AA12" s="169"/>
      <c r="AB12" s="169">
        <f>Y12/100</f>
        <v>0.5</v>
      </c>
      <c r="AC12" s="179"/>
      <c r="AD12" s="613" t="s">
        <v>236</v>
      </c>
      <c r="AE12" s="145" t="s">
        <v>178</v>
      </c>
      <c r="AF12" s="176">
        <v>35</v>
      </c>
      <c r="AG12" s="139">
        <f>AF12/85</f>
        <v>0.41176470588235292</v>
      </c>
      <c r="AH12" s="139"/>
      <c r="AI12" s="140"/>
      <c r="AJ12" s="210"/>
      <c r="AL12" s="252"/>
      <c r="AM12" s="42"/>
      <c r="AN12" s="42"/>
      <c r="AO12" s="273"/>
      <c r="AP12" s="271"/>
      <c r="AQ12" s="254"/>
      <c r="AR12" s="255"/>
      <c r="AS12" s="256"/>
      <c r="AT12" s="263"/>
      <c r="AU12" s="263"/>
      <c r="AV12" s="263"/>
      <c r="AW12" s="263"/>
    </row>
    <row r="13" spans="1:62" s="207" customFormat="1" ht="18" customHeight="1">
      <c r="A13" s="650"/>
      <c r="B13" s="624"/>
      <c r="C13" s="142" t="s">
        <v>101</v>
      </c>
      <c r="D13" s="143">
        <v>12</v>
      </c>
      <c r="E13" s="139">
        <f>D13/15</f>
        <v>0.8</v>
      </c>
      <c r="F13" s="140"/>
      <c r="G13" s="139"/>
      <c r="H13" s="167"/>
      <c r="I13" s="614"/>
      <c r="J13" s="142" t="s">
        <v>302</v>
      </c>
      <c r="K13" s="142">
        <v>90</v>
      </c>
      <c r="L13" s="168"/>
      <c r="M13" s="169"/>
      <c r="N13" s="168">
        <f>K13/100</f>
        <v>0.9</v>
      </c>
      <c r="O13" s="144"/>
      <c r="P13" s="625"/>
      <c r="Q13" s="267" t="s">
        <v>233</v>
      </c>
      <c r="R13" s="267">
        <v>15</v>
      </c>
      <c r="S13" s="268"/>
      <c r="T13" s="268"/>
      <c r="U13" s="268">
        <f>R13/100</f>
        <v>0.15</v>
      </c>
      <c r="V13" s="210"/>
      <c r="W13" s="624"/>
      <c r="X13" s="165" t="s">
        <v>300</v>
      </c>
      <c r="Y13" s="145">
        <v>5</v>
      </c>
      <c r="Z13" s="180"/>
      <c r="AA13" s="169"/>
      <c r="AB13" s="169">
        <f>Y13/100</f>
        <v>0.05</v>
      </c>
      <c r="AC13" s="179"/>
      <c r="AD13" s="624"/>
      <c r="AE13" s="145" t="s">
        <v>398</v>
      </c>
      <c r="AF13" s="176">
        <v>25</v>
      </c>
      <c r="AG13" s="139"/>
      <c r="AH13" s="140"/>
      <c r="AI13" s="140">
        <f>AF13/100</f>
        <v>0.25</v>
      </c>
      <c r="AJ13" s="210"/>
      <c r="AL13" s="252"/>
      <c r="AM13" s="42"/>
      <c r="AN13" s="42"/>
      <c r="AO13" s="273"/>
      <c r="AP13" s="273"/>
      <c r="AQ13" s="273"/>
      <c r="AR13" s="255"/>
      <c r="AS13" s="256"/>
      <c r="AT13" s="263"/>
      <c r="AU13" s="263"/>
      <c r="AV13" s="263"/>
      <c r="AW13" s="263"/>
    </row>
    <row r="14" spans="1:62" s="207" customFormat="1" ht="18" customHeight="1">
      <c r="A14" s="650"/>
      <c r="B14" s="624"/>
      <c r="C14" s="145" t="s">
        <v>39</v>
      </c>
      <c r="D14" s="143">
        <v>5</v>
      </c>
      <c r="E14" s="166"/>
      <c r="F14" s="166"/>
      <c r="G14" s="140">
        <f>D14/100</f>
        <v>0.05</v>
      </c>
      <c r="H14" s="167"/>
      <c r="I14" s="614"/>
      <c r="J14" s="170"/>
      <c r="K14" s="142"/>
      <c r="L14" s="168"/>
      <c r="M14" s="168"/>
      <c r="N14" s="168"/>
      <c r="O14" s="144"/>
      <c r="P14" s="613" t="s">
        <v>395</v>
      </c>
      <c r="Q14" s="274" t="s">
        <v>446</v>
      </c>
      <c r="R14" s="143">
        <v>40</v>
      </c>
      <c r="S14" s="261">
        <f>R14/100</f>
        <v>0.4</v>
      </c>
      <c r="T14" s="269">
        <f>R14*0.7/35</f>
        <v>0.8</v>
      </c>
      <c r="U14" s="268"/>
      <c r="V14" s="210"/>
      <c r="W14" s="624"/>
      <c r="X14" s="145" t="s">
        <v>308</v>
      </c>
      <c r="Y14" s="145">
        <v>15</v>
      </c>
      <c r="Z14" s="180"/>
      <c r="AA14" s="169">
        <f>Y14/35</f>
        <v>0.42857142857142855</v>
      </c>
      <c r="AB14" s="169"/>
      <c r="AC14" s="179"/>
      <c r="AD14" s="624"/>
      <c r="AE14" s="145" t="s">
        <v>131</v>
      </c>
      <c r="AF14" s="145">
        <v>40</v>
      </c>
      <c r="AG14" s="139"/>
      <c r="AH14" s="139">
        <f>AF14/55</f>
        <v>0.72727272727272729</v>
      </c>
      <c r="AI14" s="140"/>
      <c r="AJ14" s="210"/>
      <c r="AL14" s="252"/>
      <c r="AM14" s="42"/>
      <c r="AN14" s="42"/>
      <c r="AO14" s="275"/>
      <c r="AP14" s="275"/>
      <c r="AQ14" s="254"/>
      <c r="AR14" s="255"/>
      <c r="AS14" s="256"/>
      <c r="AT14" s="263"/>
      <c r="AU14" s="263"/>
      <c r="AV14" s="263"/>
      <c r="AW14" s="263"/>
    </row>
    <row r="15" spans="1:62" s="207" customFormat="1" ht="18" customHeight="1">
      <c r="A15" s="650"/>
      <c r="B15" s="624"/>
      <c r="C15" s="142" t="s">
        <v>153</v>
      </c>
      <c r="D15" s="142">
        <v>15</v>
      </c>
      <c r="E15" s="166"/>
      <c r="F15" s="166">
        <f>D15*0.8/35</f>
        <v>0.34285714285714286</v>
      </c>
      <c r="G15" s="166"/>
      <c r="H15" s="167"/>
      <c r="I15" s="614"/>
      <c r="J15" s="142"/>
      <c r="K15" s="142"/>
      <c r="L15" s="171"/>
      <c r="M15" s="171"/>
      <c r="N15" s="171"/>
      <c r="O15" s="144"/>
      <c r="P15" s="624"/>
      <c r="Q15" s="274"/>
      <c r="R15" s="143"/>
      <c r="S15" s="268"/>
      <c r="T15" s="269"/>
      <c r="U15" s="268"/>
      <c r="V15" s="210"/>
      <c r="W15" s="624"/>
      <c r="X15" s="145" t="s">
        <v>396</v>
      </c>
      <c r="Y15" s="145">
        <v>30</v>
      </c>
      <c r="Z15" s="180"/>
      <c r="AA15" s="169">
        <f>Y15/40</f>
        <v>0.75</v>
      </c>
      <c r="AB15" s="169"/>
      <c r="AC15" s="179"/>
      <c r="AD15" s="624"/>
      <c r="AE15" s="145"/>
      <c r="AF15" s="145"/>
      <c r="AG15" s="166"/>
      <c r="AH15" s="166"/>
      <c r="AI15" s="140">
        <f>AF15/100</f>
        <v>0</v>
      </c>
      <c r="AJ15" s="210"/>
      <c r="AL15" s="252"/>
      <c r="AM15" s="276"/>
      <c r="AN15" s="42"/>
      <c r="AO15" s="275"/>
      <c r="AP15" s="275"/>
      <c r="AQ15" s="275"/>
      <c r="AR15" s="255"/>
      <c r="AS15" s="256"/>
      <c r="AT15" s="263"/>
      <c r="AU15" s="263"/>
      <c r="AV15" s="263"/>
      <c r="AW15" s="263"/>
    </row>
    <row r="16" spans="1:62" s="207" customFormat="1" ht="18" customHeight="1">
      <c r="A16" s="650"/>
      <c r="B16" s="625"/>
      <c r="C16" s="142"/>
      <c r="D16" s="142"/>
      <c r="E16" s="166"/>
      <c r="F16" s="166"/>
      <c r="G16" s="166"/>
      <c r="H16" s="167"/>
      <c r="I16" s="615"/>
      <c r="J16" s="172"/>
      <c r="K16" s="142"/>
      <c r="L16" s="171"/>
      <c r="M16" s="171"/>
      <c r="N16" s="171"/>
      <c r="O16" s="144"/>
      <c r="P16" s="624"/>
      <c r="Q16" s="274"/>
      <c r="R16" s="143"/>
      <c r="S16" s="268"/>
      <c r="T16" s="268"/>
      <c r="U16" s="268"/>
      <c r="V16" s="210"/>
      <c r="W16" s="625"/>
      <c r="X16" s="145"/>
      <c r="Y16" s="176"/>
      <c r="Z16" s="180"/>
      <c r="AA16" s="169"/>
      <c r="AB16" s="169"/>
      <c r="AC16" s="179"/>
      <c r="AD16" s="625"/>
      <c r="AE16" s="177"/>
      <c r="AF16" s="177"/>
      <c r="AG16" s="166"/>
      <c r="AH16" s="166"/>
      <c r="AI16" s="166"/>
      <c r="AJ16" s="210"/>
      <c r="AL16" s="252"/>
      <c r="AM16" s="276"/>
      <c r="AN16" s="42"/>
      <c r="AO16" s="275"/>
      <c r="AP16" s="275"/>
      <c r="AQ16" s="275"/>
      <c r="AR16" s="255"/>
      <c r="AS16" s="256"/>
      <c r="AT16" s="263"/>
      <c r="AU16" s="263"/>
      <c r="AV16" s="263"/>
      <c r="AW16" s="263"/>
      <c r="AX16" s="277"/>
    </row>
    <row r="17" spans="1:62" ht="18" customHeight="1">
      <c r="A17" s="661" t="s">
        <v>50</v>
      </c>
      <c r="B17" s="657" t="s">
        <v>102</v>
      </c>
      <c r="C17" s="142" t="s">
        <v>303</v>
      </c>
      <c r="D17" s="142">
        <v>75</v>
      </c>
      <c r="E17" s="146"/>
      <c r="F17" s="146"/>
      <c r="G17" s="140">
        <f>D17/100</f>
        <v>0.75</v>
      </c>
      <c r="H17" s="167"/>
      <c r="I17" s="657" t="s">
        <v>102</v>
      </c>
      <c r="J17" s="142" t="s">
        <v>303</v>
      </c>
      <c r="K17" s="142">
        <v>75</v>
      </c>
      <c r="L17" s="146"/>
      <c r="M17" s="146"/>
      <c r="N17" s="140">
        <f>K17/100</f>
        <v>0.75</v>
      </c>
      <c r="O17" s="144"/>
      <c r="P17" s="624"/>
      <c r="Q17" s="274"/>
      <c r="R17" s="143"/>
      <c r="S17" s="261"/>
      <c r="T17" s="261"/>
      <c r="U17" s="268"/>
      <c r="V17" s="210"/>
      <c r="W17" s="657" t="s">
        <v>102</v>
      </c>
      <c r="X17" s="142" t="s">
        <v>116</v>
      </c>
      <c r="Y17" s="143">
        <v>75</v>
      </c>
      <c r="Z17" s="180" t="s">
        <v>117</v>
      </c>
      <c r="AA17" s="181"/>
      <c r="AB17" s="169">
        <f>Y17/100</f>
        <v>0.75</v>
      </c>
      <c r="AC17" s="179"/>
      <c r="AD17" s="657" t="s">
        <v>237</v>
      </c>
      <c r="AE17" s="142" t="s">
        <v>92</v>
      </c>
      <c r="AF17" s="142">
        <v>75</v>
      </c>
      <c r="AG17" s="146"/>
      <c r="AH17" s="146"/>
      <c r="AI17" s="140">
        <f>AF17/100</f>
        <v>0.75</v>
      </c>
      <c r="AJ17" s="210"/>
      <c r="AL17" s="252"/>
      <c r="AM17" s="276"/>
      <c r="AN17" s="42"/>
      <c r="AO17" s="275"/>
      <c r="AP17" s="275"/>
      <c r="AQ17" s="275"/>
      <c r="AR17" s="255"/>
      <c r="AS17" s="256"/>
      <c r="AT17" s="73"/>
      <c r="AU17" s="42"/>
      <c r="AV17" s="42"/>
      <c r="AW17" s="98"/>
      <c r="AX17" s="73"/>
      <c r="AY17" s="278"/>
      <c r="AZ17" s="279"/>
      <c r="BA17" s="279"/>
      <c r="BB17" s="280"/>
      <c r="BC17" s="278"/>
      <c r="BD17" s="278"/>
      <c r="BE17" s="229"/>
      <c r="BF17" s="280"/>
      <c r="BG17" s="278"/>
      <c r="BH17" s="279"/>
      <c r="BI17" s="229"/>
      <c r="BJ17" s="229"/>
    </row>
    <row r="18" spans="1:62" ht="18" customHeight="1">
      <c r="A18" s="662"/>
      <c r="B18" s="658"/>
      <c r="C18" s="616" t="s">
        <v>94</v>
      </c>
      <c r="D18" s="142"/>
      <c r="E18" s="146"/>
      <c r="F18" s="146"/>
      <c r="G18" s="146"/>
      <c r="H18" s="167"/>
      <c r="I18" s="658"/>
      <c r="J18" s="616" t="s">
        <v>94</v>
      </c>
      <c r="K18" s="142"/>
      <c r="L18" s="146"/>
      <c r="M18" s="146"/>
      <c r="N18" s="146"/>
      <c r="O18" s="144"/>
      <c r="P18" s="624"/>
      <c r="Q18" s="274"/>
      <c r="R18" s="143"/>
      <c r="S18" s="268"/>
      <c r="T18" s="268"/>
      <c r="U18" s="268"/>
      <c r="V18" s="210"/>
      <c r="W18" s="658"/>
      <c r="X18" s="619" t="s">
        <v>118</v>
      </c>
      <c r="Y18" s="142"/>
      <c r="Z18" s="180"/>
      <c r="AA18" s="181"/>
      <c r="AB18" s="182"/>
      <c r="AC18" s="179"/>
      <c r="AD18" s="658"/>
      <c r="AE18" s="616" t="s">
        <v>94</v>
      </c>
      <c r="AF18" s="142"/>
      <c r="AG18" s="146"/>
      <c r="AH18" s="146"/>
      <c r="AI18" s="146"/>
      <c r="AJ18" s="210"/>
      <c r="AL18" s="252"/>
      <c r="AM18" s="276"/>
      <c r="AN18" s="42"/>
      <c r="AO18" s="275"/>
      <c r="AP18" s="275"/>
      <c r="AQ18" s="275"/>
      <c r="AR18" s="255"/>
      <c r="AS18" s="256"/>
      <c r="AT18" s="73"/>
      <c r="AU18" s="42"/>
      <c r="AV18" s="42"/>
      <c r="AW18" s="98"/>
      <c r="AX18" s="73"/>
      <c r="AY18" s="281"/>
      <c r="AZ18" s="278"/>
      <c r="BA18" s="279"/>
      <c r="BB18" s="280"/>
      <c r="BC18" s="281"/>
      <c r="BD18" s="278"/>
      <c r="BE18" s="229"/>
      <c r="BF18" s="280"/>
      <c r="BG18" s="281"/>
      <c r="BH18" s="278"/>
      <c r="BI18" s="229"/>
      <c r="BJ18" s="229"/>
    </row>
    <row r="19" spans="1:62" ht="18" customHeight="1">
      <c r="A19" s="662"/>
      <c r="B19" s="658"/>
      <c r="C19" s="617"/>
      <c r="D19" s="142"/>
      <c r="E19" s="146"/>
      <c r="F19" s="146"/>
      <c r="G19" s="146"/>
      <c r="H19" s="167"/>
      <c r="I19" s="658"/>
      <c r="J19" s="617"/>
      <c r="K19" s="142"/>
      <c r="L19" s="146"/>
      <c r="M19" s="146"/>
      <c r="N19" s="146"/>
      <c r="O19" s="144"/>
      <c r="P19" s="613" t="s">
        <v>134</v>
      </c>
      <c r="Q19" s="176" t="s">
        <v>234</v>
      </c>
      <c r="R19" s="143">
        <v>75</v>
      </c>
      <c r="S19" s="261"/>
      <c r="T19" s="261"/>
      <c r="U19" s="265">
        <f>R19/100</f>
        <v>0.75</v>
      </c>
      <c r="V19" s="210"/>
      <c r="W19" s="658"/>
      <c r="X19" s="620"/>
      <c r="Y19" s="142"/>
      <c r="Z19" s="180"/>
      <c r="AA19" s="181"/>
      <c r="AB19" s="182"/>
      <c r="AC19" s="179"/>
      <c r="AD19" s="658"/>
      <c r="AE19" s="617"/>
      <c r="AF19" s="142"/>
      <c r="AG19" s="146"/>
      <c r="AH19" s="146"/>
      <c r="AI19" s="146"/>
      <c r="AJ19" s="210"/>
      <c r="AL19" s="252"/>
      <c r="AM19" s="282"/>
      <c r="AN19" s="282"/>
      <c r="AO19" s="275"/>
      <c r="AP19" s="275"/>
      <c r="AQ19" s="254"/>
      <c r="AR19" s="255"/>
      <c r="AS19" s="256"/>
      <c r="AT19" s="73"/>
      <c r="AU19" s="42"/>
      <c r="AV19" s="42"/>
      <c r="AW19" s="98"/>
      <c r="AX19" s="73"/>
      <c r="AY19" s="281"/>
      <c r="AZ19" s="278"/>
      <c r="BA19" s="279"/>
      <c r="BB19" s="280"/>
      <c r="BC19" s="281"/>
      <c r="BD19" s="278"/>
      <c r="BE19" s="229"/>
      <c r="BF19" s="280"/>
      <c r="BG19" s="281"/>
      <c r="BH19" s="278"/>
      <c r="BI19" s="229"/>
      <c r="BJ19" s="229"/>
    </row>
    <row r="20" spans="1:62" ht="18" customHeight="1">
      <c r="A20" s="662"/>
      <c r="B20" s="658"/>
      <c r="C20" s="617"/>
      <c r="D20" s="142"/>
      <c r="E20" s="146"/>
      <c r="F20" s="146"/>
      <c r="G20" s="146"/>
      <c r="H20" s="167"/>
      <c r="I20" s="658"/>
      <c r="J20" s="617"/>
      <c r="K20" s="142"/>
      <c r="L20" s="146"/>
      <c r="M20" s="146"/>
      <c r="N20" s="146"/>
      <c r="O20" s="144"/>
      <c r="P20" s="624"/>
      <c r="Q20" s="619" t="s">
        <v>118</v>
      </c>
      <c r="R20" s="142"/>
      <c r="S20" s="268"/>
      <c r="T20" s="268"/>
      <c r="U20" s="268"/>
      <c r="V20" s="185"/>
      <c r="W20" s="658"/>
      <c r="X20" s="620"/>
      <c r="Y20" s="142"/>
      <c r="Z20" s="180"/>
      <c r="AA20" s="181"/>
      <c r="AB20" s="182"/>
      <c r="AC20" s="179"/>
      <c r="AD20" s="658"/>
      <c r="AE20" s="617"/>
      <c r="AF20" s="142"/>
      <c r="AG20" s="146"/>
      <c r="AH20" s="146"/>
      <c r="AI20" s="146"/>
      <c r="AJ20" s="210"/>
      <c r="AL20" s="252"/>
      <c r="AM20" s="282"/>
      <c r="AN20" s="98"/>
      <c r="AO20" s="275"/>
      <c r="AP20" s="275"/>
      <c r="AQ20" s="275"/>
      <c r="AR20" s="255"/>
      <c r="AS20" s="256"/>
      <c r="AT20" s="73"/>
      <c r="AU20" s="42"/>
      <c r="AV20" s="42"/>
      <c r="AW20" s="98"/>
      <c r="AX20" s="73"/>
      <c r="AY20" s="281"/>
      <c r="AZ20" s="279"/>
      <c r="BA20" s="279"/>
      <c r="BB20" s="280"/>
      <c r="BC20" s="281"/>
      <c r="BD20" s="278"/>
      <c r="BE20" s="229"/>
      <c r="BF20" s="280"/>
      <c r="BG20" s="281"/>
      <c r="BH20" s="279"/>
      <c r="BI20" s="229"/>
      <c r="BJ20" s="229"/>
    </row>
    <row r="21" spans="1:62" ht="18" customHeight="1">
      <c r="A21" s="663"/>
      <c r="B21" s="659"/>
      <c r="C21" s="618"/>
      <c r="D21" s="142"/>
      <c r="E21" s="146"/>
      <c r="F21" s="146"/>
      <c r="G21" s="146"/>
      <c r="H21" s="167"/>
      <c r="I21" s="659"/>
      <c r="J21" s="618"/>
      <c r="K21" s="142"/>
      <c r="L21" s="146"/>
      <c r="M21" s="146"/>
      <c r="N21" s="146"/>
      <c r="O21" s="144"/>
      <c r="P21" s="624"/>
      <c r="Q21" s="620"/>
      <c r="R21" s="143"/>
      <c r="S21" s="268"/>
      <c r="T21" s="268"/>
      <c r="U21" s="268"/>
      <c r="V21" s="210"/>
      <c r="W21" s="659"/>
      <c r="X21" s="621"/>
      <c r="Y21" s="142"/>
      <c r="Z21" s="180"/>
      <c r="AA21" s="181"/>
      <c r="AB21" s="182"/>
      <c r="AC21" s="179"/>
      <c r="AD21" s="659"/>
      <c r="AE21" s="618"/>
      <c r="AF21" s="142"/>
      <c r="AG21" s="146"/>
      <c r="AH21" s="146"/>
      <c r="AI21" s="146"/>
      <c r="AJ21" s="210"/>
      <c r="AL21" s="252"/>
      <c r="AM21" s="282"/>
      <c r="AN21" s="282"/>
      <c r="AO21" s="275"/>
      <c r="AP21" s="283"/>
      <c r="AQ21" s="284"/>
      <c r="AR21" s="255"/>
      <c r="AS21" s="256"/>
      <c r="AT21" s="73"/>
      <c r="AU21" s="42"/>
      <c r="AV21" s="42"/>
      <c r="AW21" s="98"/>
      <c r="AX21" s="73"/>
      <c r="AY21" s="281"/>
      <c r="AZ21" s="279"/>
      <c r="BA21" s="279"/>
      <c r="BB21" s="280"/>
      <c r="BC21" s="281"/>
      <c r="BD21" s="278"/>
      <c r="BE21" s="229"/>
      <c r="BF21" s="280"/>
      <c r="BG21" s="281"/>
      <c r="BH21" s="279"/>
      <c r="BI21" s="229"/>
      <c r="BJ21" s="229"/>
    </row>
    <row r="22" spans="1:62" ht="18" customHeight="1">
      <c r="A22" s="660" t="s">
        <v>40</v>
      </c>
      <c r="B22" s="613" t="s">
        <v>174</v>
      </c>
      <c r="C22" s="138" t="s">
        <v>220</v>
      </c>
      <c r="D22" s="143" t="s">
        <v>106</v>
      </c>
      <c r="E22" s="146"/>
      <c r="F22" s="146"/>
      <c r="G22" s="140"/>
      <c r="H22" s="259"/>
      <c r="I22" s="613" t="s">
        <v>250</v>
      </c>
      <c r="J22" s="143" t="s">
        <v>170</v>
      </c>
      <c r="K22" s="364">
        <v>12</v>
      </c>
      <c r="L22" s="349">
        <f>K22/25</f>
        <v>0.48</v>
      </c>
      <c r="M22" s="349"/>
      <c r="N22" s="394"/>
      <c r="O22" s="458"/>
      <c r="P22" s="624"/>
      <c r="Q22" s="620"/>
      <c r="R22" s="143"/>
      <c r="S22" s="261"/>
      <c r="T22" s="261"/>
      <c r="U22" s="265"/>
      <c r="V22" s="210"/>
      <c r="W22" s="613" t="s">
        <v>309</v>
      </c>
      <c r="X22" s="176" t="s">
        <v>310</v>
      </c>
      <c r="Y22" s="176">
        <v>35</v>
      </c>
      <c r="Z22" s="183"/>
      <c r="AA22" s="183"/>
      <c r="AB22" s="169">
        <f>Y22/100</f>
        <v>0.35</v>
      </c>
      <c r="AC22" s="179"/>
      <c r="AD22" s="654" t="s">
        <v>104</v>
      </c>
      <c r="AE22" s="221" t="s">
        <v>105</v>
      </c>
      <c r="AF22" s="285">
        <v>8</v>
      </c>
      <c r="AG22" s="286"/>
      <c r="AH22" s="286"/>
      <c r="AI22" s="287">
        <f>AF22/100</f>
        <v>0.08</v>
      </c>
      <c r="AJ22" s="210"/>
      <c r="AL22" s="252"/>
      <c r="AM22" s="42"/>
      <c r="AN22" s="42"/>
      <c r="AO22" s="275"/>
      <c r="AP22" s="275"/>
      <c r="AQ22" s="275"/>
      <c r="AR22" s="288"/>
      <c r="AS22" s="256"/>
      <c r="AT22" s="289"/>
      <c r="AU22" s="98"/>
      <c r="AV22" s="98"/>
      <c r="AW22" s="290"/>
      <c r="AX22" s="291"/>
      <c r="AY22" s="278"/>
      <c r="AZ22" s="278"/>
      <c r="BA22" s="279"/>
      <c r="BB22" s="653"/>
      <c r="BC22" s="278"/>
      <c r="BD22" s="278"/>
      <c r="BE22" s="229"/>
      <c r="BF22" s="652"/>
      <c r="BG22" s="292"/>
      <c r="BH22" s="292"/>
      <c r="BI22" s="229"/>
      <c r="BJ22" s="229"/>
    </row>
    <row r="23" spans="1:62" ht="18" customHeight="1">
      <c r="A23" s="660"/>
      <c r="B23" s="624"/>
      <c r="C23" s="138" t="s">
        <v>222</v>
      </c>
      <c r="D23" s="138">
        <v>15</v>
      </c>
      <c r="E23" s="146"/>
      <c r="F23" s="146">
        <f>D23/30</f>
        <v>0.5</v>
      </c>
      <c r="G23" s="140"/>
      <c r="H23" s="259"/>
      <c r="I23" s="624"/>
      <c r="J23" s="142" t="s">
        <v>251</v>
      </c>
      <c r="K23" s="364">
        <v>15</v>
      </c>
      <c r="L23" s="349"/>
      <c r="M23" s="349"/>
      <c r="N23" s="140"/>
      <c r="O23" s="458"/>
      <c r="P23" s="625"/>
      <c r="Q23" s="621"/>
      <c r="R23" s="142"/>
      <c r="S23" s="268"/>
      <c r="T23" s="268"/>
      <c r="U23" s="268"/>
      <c r="V23" s="210"/>
      <c r="W23" s="624"/>
      <c r="X23" s="176" t="s">
        <v>311</v>
      </c>
      <c r="Y23" s="176">
        <v>20</v>
      </c>
      <c r="Z23" s="183"/>
      <c r="AA23" s="183">
        <f>Y23*0.65/35</f>
        <v>0.37142857142857144</v>
      </c>
      <c r="AB23" s="182"/>
      <c r="AC23" s="179"/>
      <c r="AD23" s="655"/>
      <c r="AE23" s="221" t="s">
        <v>65</v>
      </c>
      <c r="AF23" s="293">
        <v>35</v>
      </c>
      <c r="AG23" s="286"/>
      <c r="AH23" s="286"/>
      <c r="AI23" s="286">
        <f>AF23/100</f>
        <v>0.35</v>
      </c>
      <c r="AJ23" s="210"/>
      <c r="AK23" s="294"/>
      <c r="AL23" s="252"/>
      <c r="AM23" s="42"/>
      <c r="AN23" s="42"/>
      <c r="AO23" s="275"/>
      <c r="AP23" s="275"/>
      <c r="AQ23" s="275"/>
      <c r="AR23" s="295"/>
      <c r="AS23" s="296"/>
      <c r="AT23" s="289"/>
      <c r="AU23" s="42"/>
      <c r="AV23" s="98"/>
      <c r="AW23" s="290"/>
      <c r="AX23" s="291"/>
      <c r="AY23" s="278"/>
      <c r="AZ23" s="278"/>
      <c r="BA23" s="279"/>
      <c r="BB23" s="653"/>
      <c r="BC23" s="278"/>
      <c r="BD23" s="278"/>
      <c r="BE23" s="229"/>
      <c r="BF23" s="652"/>
      <c r="BG23" s="279"/>
      <c r="BH23" s="279"/>
      <c r="BI23" s="229"/>
      <c r="BJ23" s="229"/>
    </row>
    <row r="24" spans="1:62" ht="18" customHeight="1">
      <c r="A24" s="660"/>
      <c r="B24" s="624"/>
      <c r="C24" s="138" t="s">
        <v>223</v>
      </c>
      <c r="D24" s="138">
        <v>15</v>
      </c>
      <c r="E24" s="146"/>
      <c r="F24" s="146"/>
      <c r="G24" s="140">
        <f>D24/100</f>
        <v>0.15</v>
      </c>
      <c r="H24" s="259"/>
      <c r="I24" s="624"/>
      <c r="J24" s="142" t="s">
        <v>252</v>
      </c>
      <c r="K24" s="302">
        <v>5</v>
      </c>
      <c r="L24" s="349">
        <f>K24/15</f>
        <v>0.33333333333333331</v>
      </c>
      <c r="M24" s="349"/>
      <c r="N24" s="349"/>
      <c r="O24" s="458"/>
      <c r="P24" s="297"/>
      <c r="Q24" s="142"/>
      <c r="R24" s="143"/>
      <c r="S24" s="140"/>
      <c r="T24" s="140"/>
      <c r="U24" s="140"/>
      <c r="V24" s="173"/>
      <c r="W24" s="624"/>
      <c r="X24" s="176" t="s">
        <v>312</v>
      </c>
      <c r="Y24" s="176" t="s">
        <v>231</v>
      </c>
      <c r="Z24" s="183"/>
      <c r="AA24" s="183"/>
      <c r="AB24" s="169"/>
      <c r="AC24" s="179"/>
      <c r="AD24" s="655"/>
      <c r="AE24" s="138" t="s">
        <v>147</v>
      </c>
      <c r="AF24" s="285">
        <v>30</v>
      </c>
      <c r="AG24" s="286"/>
      <c r="AH24" s="298">
        <f>AF24*0.65/35</f>
        <v>0.55714285714285716</v>
      </c>
      <c r="AI24" s="299"/>
      <c r="AJ24" s="210"/>
      <c r="AL24" s="98"/>
      <c r="AM24" s="98"/>
      <c r="AN24" s="174"/>
      <c r="AO24" s="300"/>
      <c r="AP24" s="300"/>
      <c r="AQ24" s="300"/>
      <c r="AR24" s="98"/>
      <c r="AS24" s="296"/>
      <c r="AT24" s="289"/>
      <c r="AU24" s="42"/>
      <c r="AV24" s="42"/>
      <c r="AW24" s="290"/>
      <c r="AX24" s="291"/>
      <c r="AY24" s="278"/>
      <c r="AZ24" s="278"/>
      <c r="BA24" s="279"/>
      <c r="BB24" s="653"/>
      <c r="BC24" s="278"/>
      <c r="BD24" s="278"/>
      <c r="BE24" s="229"/>
      <c r="BF24" s="652"/>
      <c r="BG24" s="278"/>
      <c r="BH24" s="279"/>
      <c r="BI24" s="229"/>
      <c r="BJ24" s="229"/>
    </row>
    <row r="25" spans="1:62" ht="18" customHeight="1">
      <c r="A25" s="660"/>
      <c r="B25" s="624"/>
      <c r="C25" s="142"/>
      <c r="D25" s="143"/>
      <c r="E25" s="146"/>
      <c r="F25" s="146"/>
      <c r="G25" s="146"/>
      <c r="H25" s="259"/>
      <c r="I25" s="624"/>
      <c r="J25" s="142"/>
      <c r="K25" s="302"/>
      <c r="L25" s="349"/>
      <c r="M25" s="349"/>
      <c r="N25" s="349"/>
      <c r="O25" s="225"/>
      <c r="P25" s="297"/>
      <c r="Q25" s="145"/>
      <c r="R25" s="145"/>
      <c r="S25" s="146"/>
      <c r="T25" s="146"/>
      <c r="U25" s="146"/>
      <c r="V25" s="210"/>
      <c r="W25" s="624"/>
      <c r="X25" s="176"/>
      <c r="Y25" s="177"/>
      <c r="Z25" s="183"/>
      <c r="AA25" s="183"/>
      <c r="AB25" s="182"/>
      <c r="AC25" s="178"/>
      <c r="AD25" s="655"/>
      <c r="AE25" s="301"/>
      <c r="AF25" s="302"/>
      <c r="AG25" s="286"/>
      <c r="AH25" s="286"/>
      <c r="AI25" s="286"/>
      <c r="AJ25" s="210"/>
      <c r="AL25" s="98"/>
      <c r="AM25" s="98"/>
      <c r="AN25" s="303"/>
      <c r="AO25" s="275"/>
      <c r="AP25" s="275"/>
      <c r="AQ25" s="275"/>
      <c r="AR25" s="98"/>
      <c r="AS25" s="296"/>
      <c r="AT25" s="289"/>
      <c r="AU25" s="42"/>
      <c r="AV25" s="42"/>
      <c r="AW25" s="290"/>
      <c r="AX25" s="291"/>
      <c r="AY25" s="278"/>
      <c r="AZ25" s="278"/>
      <c r="BA25" s="279"/>
      <c r="BB25" s="653"/>
      <c r="BC25" s="278"/>
      <c r="BD25" s="278"/>
      <c r="BE25" s="229"/>
      <c r="BF25" s="652"/>
      <c r="BG25" s="278"/>
      <c r="BH25" s="292"/>
      <c r="BI25" s="229"/>
      <c r="BJ25" s="229"/>
    </row>
    <row r="26" spans="1:62" ht="18" customHeight="1">
      <c r="A26" s="660"/>
      <c r="B26" s="625"/>
      <c r="C26" s="142"/>
      <c r="D26" s="143"/>
      <c r="E26" s="146"/>
      <c r="F26" s="146"/>
      <c r="G26" s="146"/>
      <c r="H26" s="259"/>
      <c r="I26" s="625"/>
      <c r="J26" s="142"/>
      <c r="K26" s="302"/>
      <c r="L26" s="349"/>
      <c r="M26" s="349"/>
      <c r="N26" s="349"/>
      <c r="O26" s="472" t="s">
        <v>139</v>
      </c>
      <c r="P26" s="304"/>
      <c r="Q26" s="305"/>
      <c r="R26" s="176"/>
      <c r="S26" s="146"/>
      <c r="T26" s="146"/>
      <c r="U26" s="146"/>
      <c r="V26" s="210"/>
      <c r="W26" s="625"/>
      <c r="X26" s="177"/>
      <c r="Y26" s="177"/>
      <c r="Z26" s="183"/>
      <c r="AA26" s="183"/>
      <c r="AB26" s="182"/>
      <c r="AC26" s="184"/>
      <c r="AD26" s="656"/>
      <c r="AE26" s="301"/>
      <c r="AF26" s="302"/>
      <c r="AG26" s="286"/>
      <c r="AH26" s="286"/>
      <c r="AI26" s="286"/>
      <c r="AJ26" s="210"/>
      <c r="AL26" s="49"/>
      <c r="AM26" s="49"/>
      <c r="AN26" s="49"/>
      <c r="AO26" s="275"/>
      <c r="AP26" s="275"/>
      <c r="AQ26" s="275"/>
      <c r="AR26" s="49"/>
      <c r="AS26" s="296"/>
      <c r="AT26" s="289"/>
      <c r="AU26" s="42"/>
      <c r="AV26" s="42"/>
      <c r="AW26" s="290"/>
      <c r="AX26" s="291"/>
      <c r="AY26" s="278"/>
      <c r="AZ26" s="278"/>
      <c r="BA26" s="279"/>
      <c r="BB26" s="653"/>
      <c r="BC26" s="278"/>
      <c r="BD26" s="278"/>
      <c r="BE26" s="229"/>
      <c r="BF26" s="652"/>
      <c r="BG26" s="278"/>
      <c r="BH26" s="279"/>
      <c r="BI26" s="229"/>
      <c r="BJ26" s="229"/>
    </row>
    <row r="27" spans="1:62" s="193" customFormat="1">
      <c r="A27" s="305" t="s">
        <v>61</v>
      </c>
      <c r="B27" s="305" t="s">
        <v>224</v>
      </c>
      <c r="C27" s="305"/>
      <c r="D27" s="306"/>
      <c r="E27" s="307"/>
      <c r="F27" s="307"/>
      <c r="G27" s="307"/>
      <c r="H27" s="259"/>
      <c r="I27" s="305" t="s">
        <v>224</v>
      </c>
      <c r="J27" s="305" t="s">
        <v>224</v>
      </c>
      <c r="K27" s="306" t="s">
        <v>225</v>
      </c>
      <c r="L27" s="307"/>
      <c r="M27" s="307"/>
      <c r="N27" s="307"/>
      <c r="O27" s="186"/>
      <c r="P27" s="308" t="s">
        <v>14</v>
      </c>
      <c r="Q27" s="305"/>
      <c r="R27" s="306"/>
      <c r="S27" s="307"/>
      <c r="T27" s="307"/>
      <c r="U27" s="307"/>
      <c r="V27" s="186"/>
      <c r="W27" s="308" t="s">
        <v>14</v>
      </c>
      <c r="X27" s="305" t="s">
        <v>61</v>
      </c>
      <c r="Y27" s="306" t="s">
        <v>68</v>
      </c>
      <c r="Z27" s="307"/>
      <c r="AA27" s="307"/>
      <c r="AB27" s="307"/>
      <c r="AC27" s="309"/>
      <c r="AD27" s="310" t="s">
        <v>48</v>
      </c>
      <c r="AE27" s="143"/>
      <c r="AF27" s="311"/>
      <c r="AG27" s="312"/>
      <c r="AH27" s="312"/>
      <c r="AI27" s="312"/>
      <c r="AJ27" s="210"/>
      <c r="AK27" s="313"/>
      <c r="AL27" s="49"/>
      <c r="AM27" s="49"/>
      <c r="AN27" s="314"/>
      <c r="AO27" s="42"/>
      <c r="AP27" s="42"/>
      <c r="AQ27" s="42"/>
      <c r="AR27" s="98"/>
      <c r="AS27" s="296"/>
      <c r="AT27" s="284"/>
      <c r="AU27" s="284"/>
      <c r="AV27" s="284"/>
      <c r="AW27" s="284"/>
    </row>
    <row r="28" spans="1:62" ht="18" customHeight="1" thickBot="1">
      <c r="A28" s="315" t="s">
        <v>0</v>
      </c>
      <c r="B28" s="316" t="s">
        <v>0</v>
      </c>
      <c r="C28" s="317" t="str">
        <f>月菜單!I3</f>
        <v>芝麻包</v>
      </c>
      <c r="D28" s="318">
        <v>120</v>
      </c>
      <c r="E28" s="319"/>
      <c r="F28" s="319"/>
      <c r="G28" s="319"/>
      <c r="H28" s="259"/>
      <c r="I28" s="315" t="s">
        <v>0</v>
      </c>
      <c r="J28" s="213"/>
      <c r="K28" s="320"/>
      <c r="L28" s="319"/>
      <c r="M28" s="319"/>
      <c r="N28" s="319"/>
      <c r="O28" s="321"/>
      <c r="P28" s="316" t="s">
        <v>0</v>
      </c>
      <c r="Q28" s="213">
        <f>月菜單!I5</f>
        <v>0</v>
      </c>
      <c r="R28" s="322" t="s">
        <v>212</v>
      </c>
      <c r="S28" s="319"/>
      <c r="T28" s="319"/>
      <c r="U28" s="319"/>
      <c r="V28" s="321"/>
      <c r="W28" s="316" t="s">
        <v>0</v>
      </c>
      <c r="X28" s="213"/>
      <c r="Y28" s="212"/>
      <c r="Z28" s="319"/>
      <c r="AA28" s="319"/>
      <c r="AB28" s="319"/>
      <c r="AC28" s="309"/>
      <c r="AD28" s="316" t="s">
        <v>0</v>
      </c>
      <c r="AE28" s="323" t="str">
        <f>月菜單!I7</f>
        <v>黑糖饅頭</v>
      </c>
      <c r="AF28" s="324" t="s">
        <v>172</v>
      </c>
      <c r="AG28" s="325"/>
      <c r="AH28" s="325"/>
      <c r="AI28" s="325"/>
      <c r="AJ28" s="326"/>
      <c r="AL28" s="49"/>
      <c r="AM28" s="49"/>
      <c r="AN28" s="327"/>
      <c r="AO28" s="327"/>
      <c r="AP28" s="327"/>
      <c r="AQ28" s="327"/>
      <c r="AR28" s="98"/>
      <c r="AS28" s="328"/>
      <c r="AT28" s="284"/>
      <c r="AU28" s="284"/>
      <c r="AV28" s="284"/>
      <c r="AW28" s="284"/>
    </row>
    <row r="29" spans="1:62" ht="18" customHeight="1">
      <c r="A29" s="645" t="s">
        <v>16</v>
      </c>
      <c r="B29" s="622" t="s">
        <v>17</v>
      </c>
      <c r="C29" s="648"/>
      <c r="D29" s="329"/>
      <c r="E29" s="330">
        <f>SUM(E5:E28)</f>
        <v>6.8</v>
      </c>
      <c r="F29" s="330">
        <f>SUM(F5:F28)</f>
        <v>2.7857142857142856</v>
      </c>
      <c r="G29" s="330">
        <f>SUM(G5:G28)</f>
        <v>1.6</v>
      </c>
      <c r="H29" s="331"/>
      <c r="I29" s="622" t="s">
        <v>62</v>
      </c>
      <c r="J29" s="623"/>
      <c r="K29" s="332"/>
      <c r="L29" s="330">
        <f>SUM(L5:L28)</f>
        <v>5.8133333333333335</v>
      </c>
      <c r="M29" s="330">
        <f>SUM(M5:M28)</f>
        <v>2.9285714285714288</v>
      </c>
      <c r="N29" s="333">
        <f>SUM(N5:N28)</f>
        <v>1.85</v>
      </c>
      <c r="O29" s="334"/>
      <c r="P29" s="643" t="s">
        <v>49</v>
      </c>
      <c r="Q29" s="644"/>
      <c r="R29" s="335"/>
      <c r="S29" s="336">
        <f>SUM(S5:S28)</f>
        <v>6.0666666666666673</v>
      </c>
      <c r="T29" s="336">
        <f>SUM(T5:T28)</f>
        <v>1.9571428571428573</v>
      </c>
      <c r="U29" s="336">
        <f>SUM(U5:U28)</f>
        <v>1.55</v>
      </c>
      <c r="V29" s="331"/>
      <c r="W29" s="622" t="s">
        <v>17</v>
      </c>
      <c r="X29" s="627"/>
      <c r="Y29" s="337"/>
      <c r="Z29" s="336">
        <f>SUM(Z5:Z28)</f>
        <v>5</v>
      </c>
      <c r="AA29" s="336">
        <f>SUM(AA5:AA28)</f>
        <v>3.6071428571428568</v>
      </c>
      <c r="AB29" s="336">
        <f>SUM(AB5:AB28)</f>
        <v>1.9500000000000002</v>
      </c>
      <c r="AC29" s="331"/>
      <c r="AD29" s="622" t="s">
        <v>17</v>
      </c>
      <c r="AE29" s="623"/>
      <c r="AF29" s="338"/>
      <c r="AG29" s="339">
        <f>SUM(AG5:AG28)</f>
        <v>6.4117647058823533</v>
      </c>
      <c r="AH29" s="339">
        <f>SUM(AH5:AH28)</f>
        <v>3.2844155844155845</v>
      </c>
      <c r="AI29" s="339">
        <f>SUM(AI5:AI28)</f>
        <v>1.73</v>
      </c>
      <c r="AJ29" s="340"/>
      <c r="AL29" s="49"/>
      <c r="AM29" s="49"/>
      <c r="AN29" s="327"/>
      <c r="AO29" s="327"/>
      <c r="AP29" s="327"/>
      <c r="AQ29" s="327"/>
      <c r="AR29" s="98"/>
      <c r="AS29" s="98"/>
      <c r="AT29" s="284"/>
      <c r="AU29" s="284"/>
      <c r="AV29" s="284"/>
      <c r="AW29" s="284"/>
    </row>
    <row r="30" spans="1:62" ht="18" customHeight="1">
      <c r="A30" s="646"/>
      <c r="B30" s="611" t="s">
        <v>51</v>
      </c>
      <c r="C30" s="612"/>
      <c r="D30" s="341">
        <f>E29</f>
        <v>6.8</v>
      </c>
      <c r="E30" s="268"/>
      <c r="F30" s="268"/>
      <c r="G30" s="268"/>
      <c r="H30" s="342"/>
      <c r="I30" s="649" t="s">
        <v>63</v>
      </c>
      <c r="J30" s="612"/>
      <c r="K30" s="341">
        <f>L29</f>
        <v>5.8133333333333335</v>
      </c>
      <c r="L30" s="268"/>
      <c r="M30" s="268"/>
      <c r="N30" s="268"/>
      <c r="O30" s="343"/>
      <c r="P30" s="611" t="s">
        <v>51</v>
      </c>
      <c r="Q30" s="612"/>
      <c r="R30" s="341">
        <f>S29</f>
        <v>6.0666666666666673</v>
      </c>
      <c r="S30" s="268"/>
      <c r="T30" s="268"/>
      <c r="U30" s="268"/>
      <c r="V30" s="342"/>
      <c r="W30" s="611" t="s">
        <v>51</v>
      </c>
      <c r="X30" s="612"/>
      <c r="Y30" s="341">
        <f>Z29</f>
        <v>5</v>
      </c>
      <c r="Z30" s="268"/>
      <c r="AA30" s="268"/>
      <c r="AB30" s="268"/>
      <c r="AC30" s="344"/>
      <c r="AD30" s="611" t="s">
        <v>51</v>
      </c>
      <c r="AE30" s="612"/>
      <c r="AF30" s="345">
        <f>AG29</f>
        <v>6.4117647058823533</v>
      </c>
      <c r="AG30" s="265"/>
      <c r="AH30" s="265"/>
      <c r="AI30" s="265"/>
      <c r="AJ30" s="346"/>
      <c r="AL30" s="49"/>
      <c r="AM30" s="49"/>
      <c r="AN30" s="50"/>
      <c r="AO30" s="50"/>
      <c r="AP30" s="50"/>
      <c r="AQ30" s="50"/>
      <c r="AR30" s="98"/>
      <c r="AS30" s="98"/>
      <c r="AT30" s="284"/>
      <c r="AU30" s="284"/>
      <c r="AV30" s="284"/>
      <c r="AW30" s="284"/>
    </row>
    <row r="31" spans="1:62" ht="18" customHeight="1">
      <c r="A31" s="646"/>
      <c r="B31" s="611" t="s">
        <v>44</v>
      </c>
      <c r="C31" s="612"/>
      <c r="D31" s="181">
        <f>F29</f>
        <v>2.7857142857142856</v>
      </c>
      <c r="E31" s="182"/>
      <c r="F31" s="182"/>
      <c r="G31" s="182"/>
      <c r="H31" s="342"/>
      <c r="I31" s="347" t="s">
        <v>64</v>
      </c>
      <c r="J31" s="176"/>
      <c r="K31" s="181">
        <f>M29</f>
        <v>2.9285714285714288</v>
      </c>
      <c r="L31" s="182"/>
      <c r="M31" s="182"/>
      <c r="N31" s="182"/>
      <c r="O31" s="261"/>
      <c r="P31" s="611" t="s">
        <v>44</v>
      </c>
      <c r="Q31" s="612"/>
      <c r="R31" s="181">
        <f>T29</f>
        <v>1.9571428571428573</v>
      </c>
      <c r="S31" s="182"/>
      <c r="T31" s="182"/>
      <c r="U31" s="182"/>
      <c r="V31" s="342"/>
      <c r="W31" s="611" t="s">
        <v>44</v>
      </c>
      <c r="X31" s="612"/>
      <c r="Y31" s="181">
        <f>AA29</f>
        <v>3.6071428571428568</v>
      </c>
      <c r="Z31" s="182"/>
      <c r="AA31" s="182"/>
      <c r="AB31" s="182"/>
      <c r="AC31" s="344"/>
      <c r="AD31" s="611" t="s">
        <v>44</v>
      </c>
      <c r="AE31" s="612"/>
      <c r="AF31" s="348">
        <f>AH29</f>
        <v>3.2844155844155845</v>
      </c>
      <c r="AG31" s="349"/>
      <c r="AH31" s="349"/>
      <c r="AI31" s="349"/>
      <c r="AJ31" s="346"/>
      <c r="AL31" s="49"/>
      <c r="AM31" s="49"/>
      <c r="AN31" s="50"/>
      <c r="AO31" s="50"/>
      <c r="AP31" s="50"/>
      <c r="AQ31" s="50"/>
      <c r="AR31" s="98"/>
      <c r="AS31" s="98"/>
      <c r="AT31" s="284"/>
      <c r="AU31" s="284"/>
      <c r="AV31" s="284"/>
      <c r="AW31" s="284"/>
    </row>
    <row r="32" spans="1:62" ht="18" customHeight="1">
      <c r="A32" s="646"/>
      <c r="B32" s="611" t="s">
        <v>352</v>
      </c>
      <c r="C32" s="612"/>
      <c r="D32" s="181">
        <f>G29</f>
        <v>1.6</v>
      </c>
      <c r="E32" s="182"/>
      <c r="F32" s="182"/>
      <c r="G32" s="182"/>
      <c r="H32" s="342"/>
      <c r="I32" s="636" t="s">
        <v>352</v>
      </c>
      <c r="J32" s="631"/>
      <c r="K32" s="181">
        <f>N29</f>
        <v>1.85</v>
      </c>
      <c r="L32" s="182"/>
      <c r="M32" s="182"/>
      <c r="N32" s="182"/>
      <c r="O32" s="350"/>
      <c r="P32" s="611" t="s">
        <v>352</v>
      </c>
      <c r="Q32" s="612"/>
      <c r="R32" s="181">
        <f>U29</f>
        <v>1.55</v>
      </c>
      <c r="S32" s="182"/>
      <c r="T32" s="182"/>
      <c r="U32" s="182"/>
      <c r="V32" s="342"/>
      <c r="W32" s="611" t="s">
        <v>352</v>
      </c>
      <c r="X32" s="612"/>
      <c r="Y32" s="181">
        <f>AB29</f>
        <v>1.9500000000000002</v>
      </c>
      <c r="Z32" s="182"/>
      <c r="AA32" s="182"/>
      <c r="AB32" s="182"/>
      <c r="AC32" s="344"/>
      <c r="AD32" s="611" t="s">
        <v>352</v>
      </c>
      <c r="AE32" s="612"/>
      <c r="AF32" s="181">
        <f>AI29</f>
        <v>1.73</v>
      </c>
      <c r="AG32" s="182"/>
      <c r="AH32" s="182"/>
      <c r="AI32" s="182"/>
      <c r="AJ32" s="344"/>
      <c r="AL32" s="49"/>
      <c r="AM32" s="49"/>
      <c r="AN32" s="351"/>
      <c r="AO32" s="351"/>
      <c r="AP32" s="351"/>
      <c r="AQ32" s="351"/>
      <c r="AR32" s="352"/>
      <c r="AS32" s="98"/>
      <c r="AT32" s="284"/>
      <c r="AU32" s="284"/>
      <c r="AV32" s="284"/>
      <c r="AW32" s="284"/>
    </row>
    <row r="33" spans="1:49" ht="18" customHeight="1">
      <c r="A33" s="646"/>
      <c r="B33" s="611" t="s">
        <v>353</v>
      </c>
      <c r="C33" s="612"/>
      <c r="D33" s="180">
        <v>1</v>
      </c>
      <c r="E33" s="184"/>
      <c r="F33" s="184"/>
      <c r="G33" s="184"/>
      <c r="H33" s="342"/>
      <c r="I33" s="636" t="s">
        <v>353</v>
      </c>
      <c r="J33" s="631"/>
      <c r="K33" s="180">
        <v>1</v>
      </c>
      <c r="L33" s="184"/>
      <c r="M33" s="184"/>
      <c r="N33" s="184"/>
      <c r="O33" s="261"/>
      <c r="P33" s="611" t="s">
        <v>353</v>
      </c>
      <c r="Q33" s="612"/>
      <c r="R33" s="180"/>
      <c r="S33" s="184"/>
      <c r="T33" s="184"/>
      <c r="U33" s="184"/>
      <c r="V33" s="342"/>
      <c r="W33" s="611" t="s">
        <v>353</v>
      </c>
      <c r="X33" s="612"/>
      <c r="Y33" s="180">
        <v>1</v>
      </c>
      <c r="Z33" s="184"/>
      <c r="AA33" s="184"/>
      <c r="AB33" s="184"/>
      <c r="AC33" s="344"/>
      <c r="AD33" s="611" t="s">
        <v>353</v>
      </c>
      <c r="AE33" s="612"/>
      <c r="AF33" s="180"/>
      <c r="AG33" s="184"/>
      <c r="AH33" s="184"/>
      <c r="AI33" s="184"/>
      <c r="AJ33" s="344"/>
      <c r="AL33" s="353"/>
      <c r="AM33" s="353"/>
      <c r="AN33" s="354"/>
      <c r="AO33" s="354"/>
      <c r="AP33" s="354"/>
      <c r="AQ33" s="354"/>
      <c r="AR33" s="355"/>
      <c r="AS33" s="98"/>
      <c r="AT33" s="284"/>
      <c r="AU33" s="284"/>
      <c r="AV33" s="284"/>
      <c r="AW33" s="284"/>
    </row>
    <row r="34" spans="1:49" ht="18" customHeight="1">
      <c r="A34" s="646"/>
      <c r="B34" s="611" t="s">
        <v>11</v>
      </c>
      <c r="C34" s="612"/>
      <c r="D34" s="356"/>
      <c r="E34" s="357"/>
      <c r="F34" s="357"/>
      <c r="G34" s="357"/>
      <c r="H34" s="358"/>
      <c r="I34" s="639" t="s">
        <v>11</v>
      </c>
      <c r="J34" s="640"/>
      <c r="K34" s="356"/>
      <c r="L34" s="357"/>
      <c r="M34" s="357"/>
      <c r="N34" s="357"/>
      <c r="O34" s="359"/>
      <c r="P34" s="632" t="s">
        <v>11</v>
      </c>
      <c r="Q34" s="633"/>
      <c r="R34" s="356"/>
      <c r="S34" s="357"/>
      <c r="T34" s="357"/>
      <c r="U34" s="357"/>
      <c r="V34" s="358"/>
      <c r="W34" s="632" t="s">
        <v>11</v>
      </c>
      <c r="X34" s="633"/>
      <c r="Y34" s="356"/>
      <c r="Z34" s="357"/>
      <c r="AA34" s="357"/>
      <c r="AB34" s="357"/>
      <c r="AC34" s="360"/>
      <c r="AD34" s="632" t="s">
        <v>11</v>
      </c>
      <c r="AE34" s="633"/>
      <c r="AF34" s="356"/>
      <c r="AG34" s="357"/>
      <c r="AH34" s="357"/>
      <c r="AI34" s="357"/>
      <c r="AJ34" s="360"/>
      <c r="AL34" s="284"/>
      <c r="AM34" s="49"/>
      <c r="AN34" s="49"/>
      <c r="AO34" s="351"/>
      <c r="AP34" s="351"/>
      <c r="AQ34" s="351"/>
      <c r="AR34" s="351"/>
      <c r="AS34" s="49"/>
      <c r="AT34" s="313"/>
      <c r="AU34" s="313"/>
    </row>
    <row r="35" spans="1:49" s="15" customFormat="1" ht="18" customHeight="1">
      <c r="A35" s="646"/>
      <c r="B35" s="630" t="s">
        <v>10</v>
      </c>
      <c r="C35" s="631"/>
      <c r="D35" s="361">
        <v>2.5</v>
      </c>
      <c r="E35" s="362"/>
      <c r="F35" s="362"/>
      <c r="G35" s="362"/>
      <c r="H35" s="363"/>
      <c r="I35" s="631" t="s">
        <v>10</v>
      </c>
      <c r="J35" s="638"/>
      <c r="K35" s="361" t="s">
        <v>110</v>
      </c>
      <c r="L35" s="362"/>
      <c r="M35" s="362"/>
      <c r="N35" s="362"/>
      <c r="O35" s="365"/>
      <c r="P35" s="611" t="s">
        <v>10</v>
      </c>
      <c r="Q35" s="612"/>
      <c r="R35" s="361" t="s">
        <v>445</v>
      </c>
      <c r="S35" s="362"/>
      <c r="T35" s="362"/>
      <c r="U35" s="362"/>
      <c r="V35" s="363"/>
      <c r="W35" s="611" t="s">
        <v>10</v>
      </c>
      <c r="X35" s="612"/>
      <c r="Y35" s="361" t="s">
        <v>53</v>
      </c>
      <c r="Z35" s="362"/>
      <c r="AA35" s="362"/>
      <c r="AB35" s="362"/>
      <c r="AC35" s="366"/>
      <c r="AD35" s="630" t="s">
        <v>10</v>
      </c>
      <c r="AE35" s="631"/>
      <c r="AF35" s="361" t="s">
        <v>53</v>
      </c>
      <c r="AG35" s="362"/>
      <c r="AH35" s="362"/>
      <c r="AI35" s="362"/>
      <c r="AJ35" s="363"/>
      <c r="AM35" s="353"/>
      <c r="AN35" s="353"/>
      <c r="AO35" s="354"/>
      <c r="AP35" s="354"/>
      <c r="AQ35" s="354"/>
      <c r="AR35" s="354"/>
      <c r="AS35" s="49"/>
      <c r="AT35" s="16"/>
      <c r="AU35" s="16"/>
    </row>
    <row r="36" spans="1:49" s="15" customFormat="1" ht="18" customHeight="1" thickBot="1">
      <c r="A36" s="647"/>
      <c r="B36" s="641" t="s">
        <v>52</v>
      </c>
      <c r="C36" s="642"/>
      <c r="D36" s="367">
        <f>D30*70+D31*75+D32*25+D33*60+D35*45</f>
        <v>897.42857142857144</v>
      </c>
      <c r="E36" s="368"/>
      <c r="F36" s="368"/>
      <c r="G36" s="368"/>
      <c r="H36" s="369"/>
      <c r="I36" s="637" t="s">
        <v>52</v>
      </c>
      <c r="J36" s="629"/>
      <c r="K36" s="367">
        <f>K30*70+K31*75+K32*25+K33*60+K35*45</f>
        <v>845.3261904761905</v>
      </c>
      <c r="L36" s="368"/>
      <c r="M36" s="368"/>
      <c r="N36" s="368"/>
      <c r="O36" s="370"/>
      <c r="P36" s="634" t="s">
        <v>52</v>
      </c>
      <c r="Q36" s="635"/>
      <c r="R36" s="367">
        <f>R30*70+R31*75+R32*25+R33*60+R35*45+R34*120</f>
        <v>745.20238095238096</v>
      </c>
      <c r="S36" s="368"/>
      <c r="T36" s="368"/>
      <c r="U36" s="368"/>
      <c r="V36" s="371"/>
      <c r="W36" s="634" t="s">
        <v>52</v>
      </c>
      <c r="X36" s="635"/>
      <c r="Y36" s="367">
        <f>Y30*70+Y31*75+Y32*25+Y33*60+Y35*45</f>
        <v>841.78571428571422</v>
      </c>
      <c r="Z36" s="368"/>
      <c r="AA36" s="368"/>
      <c r="AB36" s="368"/>
      <c r="AC36" s="372"/>
      <c r="AD36" s="628" t="s">
        <v>52</v>
      </c>
      <c r="AE36" s="629"/>
      <c r="AF36" s="367">
        <f>AF30*70+AF31*75+AF32*25+AF33*60+AF35*45</f>
        <v>850.90469824293359</v>
      </c>
      <c r="AG36" s="368"/>
      <c r="AH36" s="368"/>
      <c r="AI36" s="368"/>
      <c r="AJ36" s="369"/>
      <c r="AM36" s="16"/>
      <c r="AN36" s="16"/>
      <c r="AO36" s="16"/>
      <c r="AP36" s="16"/>
      <c r="AQ36" s="16"/>
      <c r="AR36" s="16"/>
      <c r="AS36" s="16"/>
      <c r="AT36" s="16"/>
      <c r="AU36" s="16"/>
    </row>
    <row r="37" spans="1:49" s="15" customFormat="1" ht="27" customHeight="1">
      <c r="A37" s="16" t="s">
        <v>24</v>
      </c>
      <c r="B37" s="373" t="s">
        <v>52</v>
      </c>
      <c r="C37" s="373"/>
      <c r="D37" s="16"/>
      <c r="E37" s="16"/>
      <c r="F37" s="16"/>
      <c r="G37" s="16"/>
      <c r="I37" s="15" t="s">
        <v>25</v>
      </c>
      <c r="K37" s="16" t="s">
        <v>26</v>
      </c>
      <c r="L37" s="16"/>
      <c r="M37" s="16"/>
      <c r="N37" s="16"/>
      <c r="O37" s="16"/>
      <c r="P37" s="16" t="s">
        <v>27</v>
      </c>
      <c r="Q37" s="16"/>
      <c r="R37" s="16"/>
      <c r="S37" s="16"/>
      <c r="T37" s="16"/>
      <c r="U37" s="16"/>
      <c r="V37" s="16"/>
      <c r="W37" s="16"/>
      <c r="Y37" s="15" t="s">
        <v>28</v>
      </c>
      <c r="Z37" s="16"/>
      <c r="AA37" s="16"/>
      <c r="AB37" s="16"/>
      <c r="AG37" s="16"/>
      <c r="AH37" s="16"/>
      <c r="AI37" s="16"/>
      <c r="AM37" s="16"/>
      <c r="AN37" s="16"/>
      <c r="AO37" s="16"/>
      <c r="AP37" s="16"/>
      <c r="AQ37" s="16"/>
      <c r="AR37" s="16"/>
      <c r="AS37" s="16"/>
      <c r="AT37" s="16"/>
      <c r="AU37" s="16"/>
    </row>
    <row r="38" spans="1:49" s="376" customFormat="1" ht="18" customHeight="1">
      <c r="A38" s="601" t="s">
        <v>45</v>
      </c>
      <c r="B38" s="601"/>
      <c r="C38" s="601"/>
      <c r="D38" s="601"/>
      <c r="E38" s="601"/>
      <c r="F38" s="601"/>
      <c r="G38" s="601"/>
      <c r="H38" s="601"/>
      <c r="I38" s="601"/>
      <c r="J38" s="601"/>
      <c r="K38" s="601"/>
      <c r="L38" s="163"/>
      <c r="M38" s="163"/>
      <c r="N38" s="163"/>
      <c r="O38" s="19"/>
      <c r="P38" s="374"/>
      <c r="Q38" s="374"/>
      <c r="R38" s="374"/>
      <c r="S38" s="163"/>
      <c r="T38" s="163"/>
      <c r="U38" s="163"/>
      <c r="V38" s="374"/>
      <c r="W38" s="374"/>
      <c r="X38" s="375"/>
      <c r="Y38" s="375"/>
      <c r="Z38" s="163"/>
      <c r="AA38" s="163"/>
      <c r="AB38" s="163"/>
      <c r="AG38" s="163"/>
      <c r="AH38" s="163"/>
      <c r="AI38" s="163"/>
    </row>
    <row r="39" spans="1:49" s="18" customFormat="1" ht="18" customHeight="1">
      <c r="A39" s="610" t="s">
        <v>13</v>
      </c>
      <c r="B39" s="610"/>
      <c r="C39" s="610"/>
      <c r="D39" s="610"/>
      <c r="E39" s="610"/>
      <c r="F39" s="610"/>
      <c r="G39" s="610"/>
      <c r="H39" s="610"/>
      <c r="I39" s="610"/>
      <c r="J39" s="610"/>
      <c r="K39" s="610"/>
      <c r="L39" s="610"/>
      <c r="M39" s="610"/>
      <c r="N39" s="610"/>
      <c r="O39" s="610"/>
      <c r="P39" s="610"/>
      <c r="Q39" s="610"/>
      <c r="R39" s="610"/>
      <c r="S39" s="610"/>
      <c r="T39" s="610"/>
      <c r="U39" s="610"/>
      <c r="V39" s="610"/>
      <c r="W39" s="610"/>
      <c r="X39" s="610"/>
      <c r="Y39" s="17"/>
      <c r="Z39" s="17"/>
      <c r="AA39" s="17"/>
      <c r="AB39" s="17"/>
      <c r="AG39" s="17"/>
      <c r="AH39" s="17"/>
      <c r="AI39" s="17"/>
    </row>
    <row r="40" spans="1:49" s="18" customFormat="1" ht="18" customHeight="1">
      <c r="A40" s="25" t="s">
        <v>12</v>
      </c>
      <c r="B40" s="25"/>
      <c r="C40" s="25"/>
      <c r="D40" s="17"/>
      <c r="E40" s="17"/>
      <c r="F40" s="17"/>
      <c r="G40" s="17"/>
      <c r="H40" s="19"/>
      <c r="I40" s="19"/>
      <c r="J40" s="19"/>
      <c r="K40" s="25"/>
      <c r="L40" s="17"/>
      <c r="M40" s="17"/>
      <c r="N40" s="17"/>
      <c r="O40" s="377"/>
      <c r="P40" s="19"/>
      <c r="Q40" s="378"/>
      <c r="R40" s="98"/>
      <c r="S40" s="98"/>
      <c r="T40" s="42"/>
      <c r="U40" s="42"/>
      <c r="V40" s="295"/>
      <c r="W40" s="379"/>
      <c r="X40" s="17"/>
      <c r="Y40" s="17"/>
      <c r="Z40" s="17"/>
      <c r="AA40" s="17"/>
      <c r="AB40" s="17"/>
      <c r="AG40" s="17"/>
      <c r="AH40" s="17"/>
      <c r="AI40" s="17"/>
    </row>
    <row r="41" spans="1:49">
      <c r="Q41" s="378"/>
      <c r="R41" s="42"/>
      <c r="S41" s="98"/>
      <c r="T41" s="42"/>
      <c r="U41" s="380"/>
      <c r="V41" s="42"/>
      <c r="W41" s="379"/>
    </row>
    <row r="42" spans="1:49">
      <c r="Q42" s="378"/>
      <c r="R42" s="42"/>
      <c r="S42" s="42"/>
      <c r="T42" s="42"/>
      <c r="U42" s="42"/>
      <c r="V42" s="42"/>
      <c r="W42" s="379"/>
    </row>
    <row r="43" spans="1:49">
      <c r="Q43" s="378"/>
      <c r="R43" s="42"/>
      <c r="S43" s="42"/>
      <c r="T43" s="42"/>
      <c r="U43" s="42"/>
      <c r="V43" s="42"/>
      <c r="W43" s="379"/>
    </row>
    <row r="44" spans="1:49">
      <c r="Q44" s="378"/>
      <c r="R44" s="42"/>
      <c r="S44" s="42"/>
      <c r="T44" s="42"/>
      <c r="U44" s="42"/>
      <c r="V44" s="42"/>
      <c r="W44" s="379"/>
    </row>
    <row r="49" spans="2:2" ht="21">
      <c r="B49" s="1"/>
    </row>
    <row r="50" spans="2:2" ht="21">
      <c r="B50" s="1"/>
    </row>
    <row r="51" spans="2:2">
      <c r="B51" s="229"/>
    </row>
  </sheetData>
  <mergeCells count="91">
    <mergeCell ref="D3:H3"/>
    <mergeCell ref="I5:I6"/>
    <mergeCell ref="B5:B6"/>
    <mergeCell ref="P14:P18"/>
    <mergeCell ref="P19:P23"/>
    <mergeCell ref="B12:B16"/>
    <mergeCell ref="I12:I16"/>
    <mergeCell ref="I7:I11"/>
    <mergeCell ref="B7:B11"/>
    <mergeCell ref="A1:AJ1"/>
    <mergeCell ref="W2:Y2"/>
    <mergeCell ref="AD2:AF2"/>
    <mergeCell ref="A5:A6"/>
    <mergeCell ref="W5:W6"/>
    <mergeCell ref="P3:Q3"/>
    <mergeCell ref="R3:V3"/>
    <mergeCell ref="W3:X3"/>
    <mergeCell ref="Y3:AC3"/>
    <mergeCell ref="AD3:AE3"/>
    <mergeCell ref="AF3:AJ3"/>
    <mergeCell ref="AD5:AD6"/>
    <mergeCell ref="P5:P6"/>
    <mergeCell ref="B3:C3"/>
    <mergeCell ref="I3:J3"/>
    <mergeCell ref="K3:O3"/>
    <mergeCell ref="A7:A11"/>
    <mergeCell ref="A12:A16"/>
    <mergeCell ref="BF22:BF26"/>
    <mergeCell ref="W22:W26"/>
    <mergeCell ref="BB22:BB26"/>
    <mergeCell ref="AD22:AD26"/>
    <mergeCell ref="AD17:AD21"/>
    <mergeCell ref="A22:A26"/>
    <mergeCell ref="W17:W21"/>
    <mergeCell ref="J18:J21"/>
    <mergeCell ref="I17:I21"/>
    <mergeCell ref="A17:A21"/>
    <mergeCell ref="B17:B21"/>
    <mergeCell ref="C18:C21"/>
    <mergeCell ref="B22:B26"/>
    <mergeCell ref="P7:P13"/>
    <mergeCell ref="P29:Q29"/>
    <mergeCell ref="I22:I26"/>
    <mergeCell ref="A29:A36"/>
    <mergeCell ref="B29:C29"/>
    <mergeCell ref="B30:C30"/>
    <mergeCell ref="B31:C31"/>
    <mergeCell ref="I30:J30"/>
    <mergeCell ref="P32:Q32"/>
    <mergeCell ref="P30:Q30"/>
    <mergeCell ref="P31:Q31"/>
    <mergeCell ref="B32:C32"/>
    <mergeCell ref="B33:C33"/>
    <mergeCell ref="I32:J32"/>
    <mergeCell ref="I29:J29"/>
    <mergeCell ref="Q20:Q23"/>
    <mergeCell ref="A39:X39"/>
    <mergeCell ref="W33:X33"/>
    <mergeCell ref="A38:K38"/>
    <mergeCell ref="I33:J33"/>
    <mergeCell ref="I36:J36"/>
    <mergeCell ref="W35:X35"/>
    <mergeCell ref="P34:Q34"/>
    <mergeCell ref="P35:Q35"/>
    <mergeCell ref="W34:X34"/>
    <mergeCell ref="P36:Q36"/>
    <mergeCell ref="I35:J35"/>
    <mergeCell ref="I34:J34"/>
    <mergeCell ref="P33:Q33"/>
    <mergeCell ref="B36:C36"/>
    <mergeCell ref="B35:C35"/>
    <mergeCell ref="B34:C34"/>
    <mergeCell ref="AD36:AE36"/>
    <mergeCell ref="AD33:AE33"/>
    <mergeCell ref="AD32:AE32"/>
    <mergeCell ref="AD35:AE35"/>
    <mergeCell ref="W32:X32"/>
    <mergeCell ref="AD34:AE34"/>
    <mergeCell ref="W36:X36"/>
    <mergeCell ref="AD31:AE31"/>
    <mergeCell ref="AD7:AD11"/>
    <mergeCell ref="AE18:AE21"/>
    <mergeCell ref="X18:X21"/>
    <mergeCell ref="AD30:AE30"/>
    <mergeCell ref="AD29:AE29"/>
    <mergeCell ref="W31:X31"/>
    <mergeCell ref="AD12:AD16"/>
    <mergeCell ref="W7:W11"/>
    <mergeCell ref="W12:W16"/>
    <mergeCell ref="W29:X29"/>
    <mergeCell ref="W30:X30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75" defaultRowHeight="16.5"/>
  <sheetData/>
  <phoneticPr fontId="1" type="noConversion"/>
  <pageMargins left="0.75" right="0.75" top="1" bottom="1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75" defaultRowHeight="16.5"/>
  <sheetData/>
  <phoneticPr fontId="1" type="noConversion"/>
  <pageMargins left="0.75" right="0.75" top="1" bottom="1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75" defaultRowHeight="16.5"/>
  <sheetData/>
  <phoneticPr fontId="1" type="noConversion"/>
  <pageMargins left="0.75" right="0.75" top="1" bottom="1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J50"/>
  <sheetViews>
    <sheetView zoomScale="80" zoomScaleNormal="80" workbookViewId="0">
      <selection sqref="A1:AJ1"/>
    </sheetView>
  </sheetViews>
  <sheetFormatPr defaultColWidth="8.875" defaultRowHeight="16.5"/>
  <cols>
    <col min="1" max="1" width="8.875" style="228"/>
    <col min="2" max="2" width="9.5" style="228" customWidth="1"/>
    <col min="3" max="3" width="10.625" style="228" customWidth="1"/>
    <col min="4" max="4" width="8.375" style="228" customWidth="1"/>
    <col min="5" max="7" width="5.625" style="228" hidden="1" customWidth="1"/>
    <col min="8" max="8" width="5.625" style="228" customWidth="1"/>
    <col min="9" max="9" width="9.625" style="228" customWidth="1"/>
    <col min="10" max="10" width="10.625" style="228" customWidth="1"/>
    <col min="11" max="11" width="8.5" style="228" customWidth="1"/>
    <col min="12" max="14" width="5.625" style="228" hidden="1" customWidth="1"/>
    <col min="15" max="15" width="5.625" style="228" customWidth="1"/>
    <col min="16" max="16" width="10.375" style="228" customWidth="1"/>
    <col min="17" max="17" width="10.625" style="228" customWidth="1"/>
    <col min="18" max="18" width="8.375" style="228" customWidth="1"/>
    <col min="19" max="21" width="5.625" style="228" hidden="1" customWidth="1"/>
    <col min="22" max="22" width="5.625" style="228" customWidth="1"/>
    <col min="23" max="23" width="9.625" style="228" customWidth="1"/>
    <col min="24" max="24" width="10.875" style="228" customWidth="1"/>
    <col min="25" max="25" width="8.375" style="228" customWidth="1"/>
    <col min="26" max="28" width="5.625" style="228" hidden="1" customWidth="1"/>
    <col min="29" max="29" width="5.625" style="228" customWidth="1"/>
    <col min="30" max="30" width="9.625" style="228" customWidth="1"/>
    <col min="31" max="31" width="10.625" style="228" customWidth="1"/>
    <col min="32" max="32" width="8.375" style="228" customWidth="1"/>
    <col min="33" max="35" width="5.625" style="228" hidden="1" customWidth="1"/>
    <col min="36" max="36" width="5.625" style="228" customWidth="1"/>
    <col min="37" max="16384" width="8.875" style="228"/>
  </cols>
  <sheetData>
    <row r="1" spans="1:62" ht="21" customHeight="1">
      <c r="A1" s="664" t="s">
        <v>451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/>
      <c r="R1" s="664"/>
      <c r="S1" s="664"/>
      <c r="T1" s="664"/>
      <c r="U1" s="664"/>
      <c r="V1" s="664"/>
      <c r="W1" s="664"/>
      <c r="X1" s="664"/>
      <c r="Y1" s="664"/>
      <c r="Z1" s="664"/>
      <c r="AA1" s="664"/>
      <c r="AB1" s="664"/>
      <c r="AC1" s="664"/>
      <c r="AD1" s="664"/>
      <c r="AE1" s="664"/>
      <c r="AF1" s="664"/>
      <c r="AG1" s="664"/>
      <c r="AH1" s="664"/>
      <c r="AI1" s="664"/>
      <c r="AJ1" s="664"/>
      <c r="AK1" s="227"/>
      <c r="AL1" s="227"/>
      <c r="AM1" s="227"/>
      <c r="AN1" s="227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</row>
    <row r="2" spans="1:62" ht="21" customHeight="1" thickBot="1">
      <c r="A2" s="230" t="s">
        <v>354</v>
      </c>
      <c r="B2" s="231"/>
      <c r="C2" s="381"/>
      <c r="D2" s="231"/>
      <c r="H2" s="231"/>
      <c r="I2" s="231"/>
      <c r="J2" s="231"/>
      <c r="K2" s="231"/>
      <c r="O2" s="231"/>
      <c r="P2" s="231"/>
      <c r="Q2" s="231"/>
      <c r="R2" s="231"/>
      <c r="V2" s="231"/>
      <c r="W2" s="665" t="s">
        <v>6</v>
      </c>
      <c r="X2" s="666"/>
      <c r="Y2" s="666"/>
      <c r="AC2" s="231"/>
      <c r="AD2" s="665" t="s">
        <v>8</v>
      </c>
      <c r="AE2" s="665"/>
      <c r="AF2" s="665"/>
      <c r="AJ2" s="231"/>
      <c r="AK2" s="232"/>
      <c r="AL2" s="233"/>
      <c r="AM2" s="382"/>
      <c r="AN2" s="281"/>
      <c r="AO2" s="279"/>
      <c r="AP2" s="232"/>
      <c r="AQ2" s="232"/>
      <c r="AR2" s="232"/>
      <c r="AS2" s="229"/>
      <c r="AT2" s="229"/>
      <c r="AU2" s="378"/>
      <c r="AV2" s="383"/>
      <c r="AW2" s="383"/>
      <c r="AX2" s="295"/>
      <c r="AY2" s="295"/>
      <c r="AZ2" s="295"/>
      <c r="BA2" s="295"/>
      <c r="BB2" s="313"/>
    </row>
    <row r="3" spans="1:62" s="239" customFormat="1" ht="24" customHeight="1" thickBot="1">
      <c r="A3" s="236" t="s">
        <v>83</v>
      </c>
      <c r="B3" s="669" t="s">
        <v>276</v>
      </c>
      <c r="C3" s="670"/>
      <c r="D3" s="707" t="s">
        <v>355</v>
      </c>
      <c r="E3" s="708"/>
      <c r="F3" s="708"/>
      <c r="G3" s="708"/>
      <c r="H3" s="709"/>
      <c r="I3" s="669">
        <v>46000</v>
      </c>
      <c r="J3" s="670"/>
      <c r="K3" s="674" t="s">
        <v>347</v>
      </c>
      <c r="L3" s="675"/>
      <c r="M3" s="675"/>
      <c r="N3" s="675"/>
      <c r="O3" s="676"/>
      <c r="P3" s="669" t="s">
        <v>275</v>
      </c>
      <c r="Q3" s="670"/>
      <c r="R3" s="671" t="s">
        <v>84</v>
      </c>
      <c r="S3" s="672"/>
      <c r="T3" s="672"/>
      <c r="U3" s="672"/>
      <c r="V3" s="673"/>
      <c r="W3" s="669">
        <v>46002</v>
      </c>
      <c r="X3" s="670"/>
      <c r="Y3" s="674" t="s">
        <v>348</v>
      </c>
      <c r="Z3" s="675"/>
      <c r="AA3" s="675"/>
      <c r="AB3" s="675"/>
      <c r="AC3" s="676"/>
      <c r="AD3" s="669">
        <v>46003</v>
      </c>
      <c r="AE3" s="670"/>
      <c r="AF3" s="677" t="s">
        <v>42</v>
      </c>
      <c r="AG3" s="678"/>
      <c r="AH3" s="678"/>
      <c r="AI3" s="678"/>
      <c r="AJ3" s="679"/>
      <c r="AK3" s="237"/>
      <c r="AL3" s="238"/>
      <c r="AM3" s="382"/>
      <c r="AN3" s="281"/>
      <c r="AO3" s="279"/>
      <c r="AP3" s="98"/>
      <c r="AQ3" s="98"/>
      <c r="AR3" s="279"/>
      <c r="AS3" s="279"/>
      <c r="AT3" s="279"/>
      <c r="AU3" s="378"/>
      <c r="AV3" s="295"/>
      <c r="AW3" s="295"/>
      <c r="AX3" s="98"/>
      <c r="AY3" s="98"/>
      <c r="AZ3" s="295"/>
      <c r="BA3" s="295"/>
      <c r="BB3" s="98"/>
    </row>
    <row r="4" spans="1:62">
      <c r="A4" s="240" t="s">
        <v>36</v>
      </c>
      <c r="B4" s="384" t="s">
        <v>356</v>
      </c>
      <c r="C4" s="385" t="s">
        <v>43</v>
      </c>
      <c r="D4" s="385" t="s">
        <v>357</v>
      </c>
      <c r="E4" s="386" t="s">
        <v>107</v>
      </c>
      <c r="F4" s="386" t="s">
        <v>238</v>
      </c>
      <c r="G4" s="386" t="s">
        <v>239</v>
      </c>
      <c r="H4" s="141" t="s">
        <v>240</v>
      </c>
      <c r="I4" s="250" t="s">
        <v>356</v>
      </c>
      <c r="J4" s="242" t="s">
        <v>43</v>
      </c>
      <c r="K4" s="247" t="s">
        <v>357</v>
      </c>
      <c r="L4" s="243" t="s">
        <v>107</v>
      </c>
      <c r="M4" s="243" t="s">
        <v>108</v>
      </c>
      <c r="N4" s="243" t="s">
        <v>109</v>
      </c>
      <c r="O4" s="224" t="s">
        <v>56</v>
      </c>
      <c r="P4" s="244" t="s">
        <v>356</v>
      </c>
      <c r="Q4" s="242" t="s">
        <v>43</v>
      </c>
      <c r="R4" s="242" t="s">
        <v>357</v>
      </c>
      <c r="S4" s="387" t="s">
        <v>107</v>
      </c>
      <c r="T4" s="387" t="s">
        <v>108</v>
      </c>
      <c r="U4" s="387" t="s">
        <v>109</v>
      </c>
      <c r="V4" s="245" t="s">
        <v>56</v>
      </c>
      <c r="W4" s="388" t="s">
        <v>356</v>
      </c>
      <c r="X4" s="242" t="s">
        <v>43</v>
      </c>
      <c r="Y4" s="389" t="s">
        <v>357</v>
      </c>
      <c r="Z4" s="243" t="s">
        <v>107</v>
      </c>
      <c r="AA4" s="243" t="s">
        <v>108</v>
      </c>
      <c r="AB4" s="243" t="s">
        <v>109</v>
      </c>
      <c r="AC4" s="224" t="s">
        <v>56</v>
      </c>
      <c r="AD4" s="390" t="s">
        <v>356</v>
      </c>
      <c r="AE4" s="242" t="s">
        <v>43</v>
      </c>
      <c r="AF4" s="389" t="s">
        <v>357</v>
      </c>
      <c r="AG4" s="243" t="s">
        <v>107</v>
      </c>
      <c r="AH4" s="243" t="s">
        <v>108</v>
      </c>
      <c r="AI4" s="243" t="s">
        <v>109</v>
      </c>
      <c r="AJ4" s="224" t="s">
        <v>56</v>
      </c>
      <c r="AK4" s="278"/>
      <c r="AL4" s="279"/>
      <c r="AM4" s="382"/>
      <c r="AN4" s="281"/>
      <c r="AO4" s="279"/>
      <c r="AP4" s="98"/>
      <c r="AQ4" s="313"/>
      <c r="AR4" s="229"/>
      <c r="AS4" s="229"/>
      <c r="AT4" s="229"/>
      <c r="AU4" s="378"/>
      <c r="AV4" s="295"/>
      <c r="AW4" s="295"/>
      <c r="AX4" s="98"/>
      <c r="AY4" s="295"/>
      <c r="AZ4" s="295"/>
      <c r="BA4" s="295"/>
      <c r="BB4" s="313"/>
    </row>
    <row r="5" spans="1:62" s="207" customFormat="1" ht="18" customHeight="1">
      <c r="A5" s="650" t="s">
        <v>3</v>
      </c>
      <c r="B5" s="704" t="s">
        <v>241</v>
      </c>
      <c r="C5" s="143" t="s">
        <v>133</v>
      </c>
      <c r="D5" s="143">
        <v>100</v>
      </c>
      <c r="E5" s="192">
        <f>D5/20</f>
        <v>5</v>
      </c>
      <c r="F5" s="192"/>
      <c r="G5" s="192"/>
      <c r="H5" s="185"/>
      <c r="I5" s="684" t="s">
        <v>41</v>
      </c>
      <c r="J5" s="143" t="s">
        <v>95</v>
      </c>
      <c r="K5" s="143">
        <v>110</v>
      </c>
      <c r="L5" s="391">
        <f>K5/20</f>
        <v>5.5</v>
      </c>
      <c r="M5" s="391"/>
      <c r="N5" s="391"/>
      <c r="O5" s="392"/>
      <c r="P5" s="680" t="s">
        <v>200</v>
      </c>
      <c r="Q5" s="302" t="s">
        <v>199</v>
      </c>
      <c r="R5" s="293">
        <v>85</v>
      </c>
      <c r="S5" s="393">
        <f>R5/15</f>
        <v>5.666666666666667</v>
      </c>
      <c r="T5" s="393"/>
      <c r="U5" s="394"/>
      <c r="V5" s="395"/>
      <c r="W5" s="684" t="s">
        <v>41</v>
      </c>
      <c r="X5" s="143" t="s">
        <v>95</v>
      </c>
      <c r="Y5" s="143">
        <v>90</v>
      </c>
      <c r="Z5" s="391">
        <f>Y5/20</f>
        <v>4.5</v>
      </c>
      <c r="AA5" s="391"/>
      <c r="AB5" s="391"/>
      <c r="AC5" s="392"/>
      <c r="AD5" s="680" t="s">
        <v>70</v>
      </c>
      <c r="AE5" s="258" t="s">
        <v>9</v>
      </c>
      <c r="AF5" s="258">
        <v>100</v>
      </c>
      <c r="AG5" s="391">
        <f>AF5/20</f>
        <v>5</v>
      </c>
      <c r="AH5" s="391"/>
      <c r="AI5" s="391"/>
      <c r="AJ5" s="392"/>
      <c r="AK5" s="396"/>
      <c r="AL5" s="396"/>
      <c r="AM5" s="382"/>
      <c r="AN5" s="281"/>
      <c r="AO5" s="279"/>
      <c r="AP5" s="98"/>
      <c r="AQ5" s="397"/>
      <c r="AR5" s="396"/>
      <c r="AS5" s="396"/>
      <c r="AT5" s="396"/>
      <c r="AU5" s="378"/>
      <c r="AV5" s="295"/>
      <c r="AW5" s="42"/>
      <c r="AX5" s="49"/>
      <c r="AY5" s="295"/>
      <c r="AZ5" s="295"/>
      <c r="BA5" s="295"/>
      <c r="BB5" s="397"/>
    </row>
    <row r="6" spans="1:62" s="207" customFormat="1" ht="18" customHeight="1">
      <c r="A6" s="667"/>
      <c r="B6" s="704"/>
      <c r="C6" s="143"/>
      <c r="D6" s="143"/>
      <c r="E6" s="192"/>
      <c r="F6" s="192"/>
      <c r="G6" s="192"/>
      <c r="H6" s="185"/>
      <c r="I6" s="685"/>
      <c r="J6" s="143" t="s">
        <v>98</v>
      </c>
      <c r="K6" s="264">
        <v>20</v>
      </c>
      <c r="L6" s="391">
        <f>K6/20</f>
        <v>1</v>
      </c>
      <c r="M6" s="391"/>
      <c r="N6" s="391"/>
      <c r="O6" s="392"/>
      <c r="P6" s="681"/>
      <c r="Q6" s="258"/>
      <c r="R6" s="258"/>
      <c r="S6" s="391"/>
      <c r="T6" s="391"/>
      <c r="U6" s="391"/>
      <c r="V6" s="395"/>
      <c r="W6" s="685"/>
      <c r="X6" s="264" t="s">
        <v>98</v>
      </c>
      <c r="Y6" s="264">
        <v>30</v>
      </c>
      <c r="Z6" s="391">
        <f>Y6/20</f>
        <v>1.5</v>
      </c>
      <c r="AA6" s="391"/>
      <c r="AB6" s="391"/>
      <c r="AC6" s="392"/>
      <c r="AD6" s="681"/>
      <c r="AE6" s="258"/>
      <c r="AF6" s="258"/>
      <c r="AG6" s="391"/>
      <c r="AH6" s="391"/>
      <c r="AI6" s="391"/>
      <c r="AJ6" s="392"/>
      <c r="AK6" s="396"/>
      <c r="AL6" s="396"/>
      <c r="AM6" s="382"/>
      <c r="AN6" s="281"/>
      <c r="AO6" s="398"/>
      <c r="AP6" s="396"/>
      <c r="AQ6" s="397"/>
      <c r="AR6" s="396"/>
      <c r="AS6" s="396"/>
      <c r="AT6" s="396"/>
      <c r="AU6" s="378"/>
      <c r="AV6" s="288"/>
      <c r="AW6" s="42"/>
      <c r="AX6" s="295"/>
      <c r="AY6" s="295"/>
      <c r="AZ6" s="295"/>
      <c r="BA6" s="295"/>
      <c r="BB6" s="397"/>
    </row>
    <row r="7" spans="1:62" s="207" customFormat="1" ht="18" customHeight="1">
      <c r="A7" s="650" t="s">
        <v>37</v>
      </c>
      <c r="B7" s="626" t="s">
        <v>405</v>
      </c>
      <c r="C7" s="201" t="s">
        <v>404</v>
      </c>
      <c r="D7" s="201">
        <v>60</v>
      </c>
      <c r="E7" s="143"/>
      <c r="F7" s="402">
        <f>D7/35</f>
        <v>1.7142857142857142</v>
      </c>
      <c r="G7" s="145"/>
      <c r="H7" s="185"/>
      <c r="I7" s="613" t="s">
        <v>319</v>
      </c>
      <c r="J7" s="142" t="s">
        <v>320</v>
      </c>
      <c r="K7" s="189">
        <v>75</v>
      </c>
      <c r="L7" s="140"/>
      <c r="M7" s="140">
        <f>K7/35</f>
        <v>2.1428571428571428</v>
      </c>
      <c r="N7" s="140"/>
      <c r="O7" s="187"/>
      <c r="P7" s="613" t="s">
        <v>286</v>
      </c>
      <c r="Q7" s="399" t="s">
        <v>57</v>
      </c>
      <c r="R7" s="142">
        <v>12</v>
      </c>
      <c r="S7" s="168"/>
      <c r="T7" s="168"/>
      <c r="U7" s="169">
        <f>R7/100</f>
        <v>0.12</v>
      </c>
      <c r="V7" s="395"/>
      <c r="W7" s="692" t="s">
        <v>143</v>
      </c>
      <c r="X7" s="145" t="s">
        <v>138</v>
      </c>
      <c r="Y7" s="145">
        <v>80</v>
      </c>
      <c r="Z7" s="169"/>
      <c r="AA7" s="394">
        <f>Y7/35</f>
        <v>2.2857142857142856</v>
      </c>
      <c r="AB7" s="394"/>
      <c r="AC7" s="392"/>
      <c r="AD7" s="626" t="s">
        <v>372</v>
      </c>
      <c r="AE7" s="174" t="s">
        <v>373</v>
      </c>
      <c r="AF7" s="143">
        <v>120</v>
      </c>
      <c r="AG7" s="169"/>
      <c r="AH7" s="169">
        <f>AF7*0.8/35</f>
        <v>2.7428571428571429</v>
      </c>
      <c r="AI7" s="169"/>
      <c r="AJ7" s="392"/>
      <c r="AM7" s="396"/>
      <c r="AN7" s="396"/>
      <c r="AO7" s="396"/>
      <c r="AP7" s="396"/>
      <c r="AQ7" s="397"/>
      <c r="AR7" s="396"/>
      <c r="AS7" s="396"/>
      <c r="AT7" s="396"/>
      <c r="AU7" s="378"/>
      <c r="AV7" s="42"/>
      <c r="AW7" s="42"/>
      <c r="AX7" s="174"/>
      <c r="AY7" s="174"/>
      <c r="AZ7" s="295"/>
      <c r="BA7" s="290"/>
      <c r="BB7" s="397"/>
    </row>
    <row r="8" spans="1:62" s="207" customFormat="1" ht="18" customHeight="1">
      <c r="A8" s="650"/>
      <c r="B8" s="626"/>
      <c r="C8" s="201" t="s">
        <v>401</v>
      </c>
      <c r="D8" s="201">
        <v>20</v>
      </c>
      <c r="E8" s="143">
        <f>D8/30</f>
        <v>0.66666666666666663</v>
      </c>
      <c r="F8" s="402"/>
      <c r="G8" s="145"/>
      <c r="H8" s="185"/>
      <c r="I8" s="624"/>
      <c r="J8" s="142" t="s">
        <v>306</v>
      </c>
      <c r="K8" s="189">
        <v>20</v>
      </c>
      <c r="L8" s="140"/>
      <c r="M8" s="140"/>
      <c r="N8" s="140">
        <f>K8/100</f>
        <v>0.2</v>
      </c>
      <c r="O8" s="187"/>
      <c r="P8" s="624"/>
      <c r="Q8" s="142" t="s">
        <v>66</v>
      </c>
      <c r="R8" s="143">
        <v>30</v>
      </c>
      <c r="S8" s="171"/>
      <c r="T8" s="171">
        <f>R8/35</f>
        <v>0.8571428571428571</v>
      </c>
      <c r="U8" s="171"/>
      <c r="V8" s="395"/>
      <c r="W8" s="693"/>
      <c r="X8" s="145" t="s">
        <v>144</v>
      </c>
      <c r="Y8" s="145">
        <v>30</v>
      </c>
      <c r="Z8" s="169"/>
      <c r="AA8" s="169"/>
      <c r="AB8" s="169">
        <f>Y8/100</f>
        <v>0.3</v>
      </c>
      <c r="AC8" s="392"/>
      <c r="AD8" s="626"/>
      <c r="AE8" s="142" t="s">
        <v>99</v>
      </c>
      <c r="AF8" s="142">
        <v>20</v>
      </c>
      <c r="AG8" s="169"/>
      <c r="AH8" s="169"/>
      <c r="AI8" s="169">
        <f>AF8/100</f>
        <v>0.2</v>
      </c>
      <c r="AJ8" s="392"/>
      <c r="AL8" s="396"/>
      <c r="AM8" s="396"/>
      <c r="AN8" s="396"/>
      <c r="AO8" s="396"/>
      <c r="AP8" s="396"/>
      <c r="AQ8" s="397"/>
      <c r="AR8" s="396"/>
      <c r="AS8" s="396"/>
      <c r="AT8" s="396"/>
      <c r="AU8" s="378"/>
      <c r="AV8" s="42"/>
      <c r="AW8" s="42"/>
      <c r="AX8" s="174"/>
      <c r="AY8" s="295"/>
      <c r="AZ8" s="295"/>
      <c r="BA8" s="288"/>
      <c r="BB8" s="397"/>
    </row>
    <row r="9" spans="1:62" s="207" customFormat="1" ht="18" customHeight="1">
      <c r="A9" s="650"/>
      <c r="B9" s="626"/>
      <c r="C9" s="196" t="s">
        <v>259</v>
      </c>
      <c r="D9" s="145">
        <v>25</v>
      </c>
      <c r="E9" s="143">
        <f>D9/30</f>
        <v>0.83333333333333337</v>
      </c>
      <c r="F9" s="402"/>
      <c r="G9" s="145"/>
      <c r="H9" s="185"/>
      <c r="I9" s="624"/>
      <c r="J9" s="190" t="s">
        <v>318</v>
      </c>
      <c r="K9" s="189" t="s">
        <v>231</v>
      </c>
      <c r="L9" s="140"/>
      <c r="M9" s="140"/>
      <c r="N9" s="140"/>
      <c r="O9" s="187"/>
      <c r="P9" s="624"/>
      <c r="Q9" s="142" t="s">
        <v>243</v>
      </c>
      <c r="R9" s="142">
        <v>15</v>
      </c>
      <c r="S9" s="268"/>
      <c r="T9" s="268"/>
      <c r="U9" s="145">
        <f>R9/100</f>
        <v>0.15</v>
      </c>
      <c r="V9" s="395"/>
      <c r="W9" s="693"/>
      <c r="X9" s="145"/>
      <c r="Y9" s="145"/>
      <c r="Z9" s="169"/>
      <c r="AA9" s="169"/>
      <c r="AB9" s="169"/>
      <c r="AC9" s="392"/>
      <c r="AD9" s="626"/>
      <c r="AE9" s="142"/>
      <c r="AF9" s="142"/>
      <c r="AG9" s="169"/>
      <c r="AH9" s="169"/>
      <c r="AI9" s="169"/>
      <c r="AJ9" s="392"/>
      <c r="AL9" s="98"/>
      <c r="AM9" s="98"/>
      <c r="AN9" s="396"/>
      <c r="AO9" s="396"/>
      <c r="AP9" s="396"/>
      <c r="AQ9" s="397"/>
      <c r="AR9" s="396"/>
      <c r="AS9" s="396"/>
      <c r="AT9" s="396"/>
      <c r="AU9" s="378"/>
      <c r="AV9" s="174"/>
      <c r="AW9" s="42"/>
      <c r="AX9" s="174"/>
      <c r="AY9" s="174"/>
      <c r="AZ9" s="295"/>
      <c r="BA9" s="290"/>
      <c r="BB9" s="397"/>
    </row>
    <row r="10" spans="1:62" s="207" customFormat="1" ht="18" customHeight="1">
      <c r="A10" s="650"/>
      <c r="B10" s="626"/>
      <c r="C10" s="504"/>
      <c r="D10" s="145"/>
      <c r="E10" s="143"/>
      <c r="F10" s="402"/>
      <c r="G10" s="145"/>
      <c r="H10" s="185"/>
      <c r="I10" s="624"/>
      <c r="J10" s="165" t="s">
        <v>146</v>
      </c>
      <c r="K10" s="189" t="s">
        <v>231</v>
      </c>
      <c r="L10" s="140"/>
      <c r="M10" s="140"/>
      <c r="N10" s="140"/>
      <c r="O10" s="187"/>
      <c r="P10" s="624"/>
      <c r="Q10" s="142" t="s">
        <v>202</v>
      </c>
      <c r="R10" s="176" t="s">
        <v>218</v>
      </c>
      <c r="S10" s="268"/>
      <c r="T10" s="268"/>
      <c r="U10" s="145"/>
      <c r="V10" s="395"/>
      <c r="W10" s="693"/>
      <c r="X10" s="145"/>
      <c r="Y10" s="145"/>
      <c r="Z10" s="169"/>
      <c r="AA10" s="169"/>
      <c r="AB10" s="169"/>
      <c r="AC10" s="392"/>
      <c r="AD10" s="626"/>
      <c r="AE10" s="142"/>
      <c r="AF10" s="142"/>
      <c r="AG10" s="169"/>
      <c r="AH10" s="169"/>
      <c r="AI10" s="169"/>
      <c r="AJ10" s="392"/>
      <c r="AL10" s="98"/>
      <c r="AM10" s="98"/>
      <c r="AN10" s="396"/>
      <c r="AO10" s="396"/>
      <c r="AP10" s="396"/>
      <c r="AQ10" s="397"/>
      <c r="AR10" s="396"/>
      <c r="AS10" s="396"/>
      <c r="AT10" s="396"/>
      <c r="AU10" s="378"/>
      <c r="AV10" s="42"/>
      <c r="AW10" s="42"/>
      <c r="AX10" s="313"/>
      <c r="AY10" s="313"/>
      <c r="AZ10" s="295"/>
      <c r="BA10" s="98"/>
      <c r="BB10" s="397"/>
    </row>
    <row r="11" spans="1:62" s="207" customFormat="1" ht="18" customHeight="1">
      <c r="A11" s="650"/>
      <c r="B11" s="626"/>
      <c r="C11" s="145"/>
      <c r="D11" s="145"/>
      <c r="E11" s="143"/>
      <c r="F11" s="402"/>
      <c r="G11" s="145"/>
      <c r="H11" s="185"/>
      <c r="I11" s="625"/>
      <c r="J11" s="189" t="s">
        <v>321</v>
      </c>
      <c r="K11" s="189" t="s">
        <v>231</v>
      </c>
      <c r="L11" s="140"/>
      <c r="M11" s="140"/>
      <c r="N11" s="140"/>
      <c r="O11" s="187"/>
      <c r="P11" s="624"/>
      <c r="Q11" s="142" t="s">
        <v>244</v>
      </c>
      <c r="R11" s="142">
        <v>15</v>
      </c>
      <c r="S11" s="268"/>
      <c r="T11" s="268"/>
      <c r="U11" s="145">
        <f>R11/100</f>
        <v>0.15</v>
      </c>
      <c r="V11" s="395"/>
      <c r="W11" s="694"/>
      <c r="X11" s="145"/>
      <c r="Y11" s="145"/>
      <c r="Z11" s="169"/>
      <c r="AA11" s="169"/>
      <c r="AB11" s="169"/>
      <c r="AC11" s="392"/>
      <c r="AD11" s="626"/>
      <c r="AE11" s="142"/>
      <c r="AF11" s="142"/>
      <c r="AG11" s="169"/>
      <c r="AH11" s="169"/>
      <c r="AI11" s="169"/>
      <c r="AJ11" s="392"/>
      <c r="AL11" s="98"/>
      <c r="AM11" s="382"/>
      <c r="AN11" s="278"/>
      <c r="AO11" s="278"/>
      <c r="AP11" s="400"/>
      <c r="AQ11" s="400"/>
      <c r="AR11" s="401"/>
      <c r="AS11" s="50"/>
      <c r="AT11" s="396"/>
      <c r="AU11" s="378"/>
      <c r="AV11" s="42"/>
      <c r="AW11" s="42"/>
      <c r="AX11" s="313"/>
      <c r="AY11" s="313"/>
      <c r="AZ11" s="313"/>
      <c r="BA11" s="98"/>
      <c r="BB11" s="397"/>
    </row>
    <row r="12" spans="1:62" s="207" customFormat="1" ht="18" customHeight="1">
      <c r="A12" s="651" t="s">
        <v>38</v>
      </c>
      <c r="B12" s="626" t="s">
        <v>402</v>
      </c>
      <c r="C12" s="143" t="s">
        <v>403</v>
      </c>
      <c r="D12" s="143">
        <v>35</v>
      </c>
      <c r="E12" s="166"/>
      <c r="F12" s="140"/>
      <c r="G12" s="139">
        <f>D12/100</f>
        <v>0.35</v>
      </c>
      <c r="H12" s="185"/>
      <c r="I12" s="626" t="s">
        <v>219</v>
      </c>
      <c r="J12" s="142" t="s">
        <v>297</v>
      </c>
      <c r="K12" s="142">
        <v>50</v>
      </c>
      <c r="L12" s="139"/>
      <c r="M12" s="139">
        <f>K12/140</f>
        <v>0.35714285714285715</v>
      </c>
      <c r="N12" s="140"/>
      <c r="O12" s="187"/>
      <c r="P12" s="624"/>
      <c r="Q12" s="142" t="s">
        <v>206</v>
      </c>
      <c r="R12" s="142">
        <v>30</v>
      </c>
      <c r="S12" s="268"/>
      <c r="T12" s="268"/>
      <c r="U12" s="145">
        <f>R12/100</f>
        <v>0.3</v>
      </c>
      <c r="V12" s="395"/>
      <c r="W12" s="613" t="s">
        <v>122</v>
      </c>
      <c r="X12" s="145" t="s">
        <v>65</v>
      </c>
      <c r="Y12" s="402">
        <v>30</v>
      </c>
      <c r="Z12" s="206"/>
      <c r="AA12" s="206"/>
      <c r="AB12" s="140">
        <f>Y12/100</f>
        <v>0.3</v>
      </c>
      <c r="AC12" s="392"/>
      <c r="AD12" s="692" t="s">
        <v>369</v>
      </c>
      <c r="AE12" s="143" t="s">
        <v>371</v>
      </c>
      <c r="AF12" s="142">
        <v>30</v>
      </c>
      <c r="AG12" s="197">
        <f>AF12/30</f>
        <v>1</v>
      </c>
      <c r="AH12" s="197"/>
      <c r="AI12" s="169"/>
      <c r="AJ12" s="392"/>
      <c r="AL12" s="98"/>
      <c r="AM12" s="403"/>
      <c r="AN12" s="278"/>
      <c r="AO12" s="278"/>
      <c r="AP12" s="400"/>
      <c r="AQ12" s="401"/>
      <c r="AR12" s="400"/>
      <c r="AS12" s="50"/>
      <c r="AT12" s="396"/>
      <c r="AU12" s="252"/>
      <c r="AV12" s="42"/>
      <c r="AW12" s="98"/>
      <c r="AX12" s="42"/>
      <c r="AY12" s="42"/>
      <c r="AZ12" s="295"/>
      <c r="BA12" s="98"/>
      <c r="BB12" s="397"/>
    </row>
    <row r="13" spans="1:62" s="207" customFormat="1" ht="18" customHeight="1">
      <c r="A13" s="650"/>
      <c r="B13" s="626"/>
      <c r="C13" s="176" t="s">
        <v>131</v>
      </c>
      <c r="D13" s="143">
        <v>50</v>
      </c>
      <c r="E13" s="139"/>
      <c r="F13" s="139">
        <f>D13/55</f>
        <v>0.90909090909090906</v>
      </c>
      <c r="G13" s="140"/>
      <c r="H13" s="185"/>
      <c r="I13" s="626"/>
      <c r="J13" s="142" t="s">
        <v>317</v>
      </c>
      <c r="K13" s="142">
        <v>35</v>
      </c>
      <c r="L13" s="139"/>
      <c r="M13" s="140"/>
      <c r="N13" s="140">
        <f>K13/100</f>
        <v>0.35</v>
      </c>
      <c r="O13" s="187"/>
      <c r="P13" s="625"/>
      <c r="Q13" s="142" t="s">
        <v>407</v>
      </c>
      <c r="R13" s="142">
        <v>20</v>
      </c>
      <c r="S13" s="268"/>
      <c r="T13" s="171">
        <f>R13/50</f>
        <v>0.4</v>
      </c>
      <c r="U13" s="145"/>
      <c r="V13" s="395"/>
      <c r="W13" s="624"/>
      <c r="X13" s="196" t="s">
        <v>123</v>
      </c>
      <c r="Y13" s="402">
        <v>20</v>
      </c>
      <c r="Z13" s="206">
        <f>Y13/70</f>
        <v>0.2857142857142857</v>
      </c>
      <c r="AA13" s="140"/>
      <c r="AB13" s="206"/>
      <c r="AC13" s="392"/>
      <c r="AD13" s="693"/>
      <c r="AE13" s="404" t="s">
        <v>447</v>
      </c>
      <c r="AF13" s="405">
        <v>40</v>
      </c>
      <c r="AG13" s="197">
        <f>AF13/90</f>
        <v>0.44444444444444442</v>
      </c>
      <c r="AH13" s="169"/>
      <c r="AI13" s="197"/>
      <c r="AJ13" s="392"/>
      <c r="AL13" s="406"/>
      <c r="AM13" s="98"/>
      <c r="AN13" s="42"/>
      <c r="AO13" s="400"/>
      <c r="AP13" s="400"/>
      <c r="AQ13" s="401"/>
      <c r="AR13" s="407"/>
      <c r="AS13" s="50"/>
      <c r="AT13" s="396"/>
      <c r="AU13" s="252"/>
      <c r="AV13" s="408"/>
      <c r="AW13" s="42"/>
      <c r="AX13" s="42"/>
      <c r="AY13" s="42"/>
      <c r="AZ13" s="42"/>
      <c r="BA13" s="98"/>
      <c r="BB13" s="397"/>
    </row>
    <row r="14" spans="1:62" s="207" customFormat="1" ht="18" customHeight="1">
      <c r="A14" s="650"/>
      <c r="B14" s="626"/>
      <c r="C14" s="201" t="s">
        <v>57</v>
      </c>
      <c r="D14" s="143">
        <v>15</v>
      </c>
      <c r="E14" s="140"/>
      <c r="F14" s="140"/>
      <c r="G14" s="139">
        <f>D14/100</f>
        <v>0.15</v>
      </c>
      <c r="H14" s="185"/>
      <c r="I14" s="626"/>
      <c r="J14" s="142" t="s">
        <v>318</v>
      </c>
      <c r="K14" s="142" t="s">
        <v>231</v>
      </c>
      <c r="L14" s="139"/>
      <c r="M14" s="139"/>
      <c r="N14" s="188"/>
      <c r="O14" s="187"/>
      <c r="P14" s="613" t="s">
        <v>449</v>
      </c>
      <c r="Q14" s="302" t="s">
        <v>406</v>
      </c>
      <c r="R14" s="293">
        <v>60</v>
      </c>
      <c r="S14" s="393"/>
      <c r="T14" s="168">
        <f>R14*0.7/35</f>
        <v>1.2</v>
      </c>
      <c r="U14" s="394"/>
      <c r="V14" s="395"/>
      <c r="W14" s="624"/>
      <c r="X14" s="145" t="s">
        <v>124</v>
      </c>
      <c r="Y14" s="402">
        <v>10</v>
      </c>
      <c r="Z14" s="206"/>
      <c r="AA14" s="206"/>
      <c r="AB14" s="140">
        <f>Y14/100</f>
        <v>0.1</v>
      </c>
      <c r="AC14" s="392"/>
      <c r="AD14" s="693"/>
      <c r="AE14" s="142" t="s">
        <v>330</v>
      </c>
      <c r="AF14" s="143">
        <v>40</v>
      </c>
      <c r="AG14" s="197">
        <f>AF14/90</f>
        <v>0.44444444444444442</v>
      </c>
      <c r="AH14" s="197"/>
      <c r="AI14" s="197"/>
      <c r="AJ14" s="392"/>
      <c r="AL14" s="406"/>
      <c r="AM14" s="409"/>
      <c r="AN14" s="292"/>
      <c r="AO14" s="400"/>
      <c r="AP14" s="401"/>
      <c r="AQ14" s="400"/>
      <c r="AR14" s="407"/>
      <c r="AS14" s="50"/>
      <c r="AT14" s="396"/>
      <c r="AU14" s="252"/>
      <c r="AV14" s="408"/>
      <c r="AW14" s="42"/>
      <c r="AX14" s="42"/>
      <c r="AY14" s="42"/>
      <c r="AZ14" s="42"/>
      <c r="BA14" s="98"/>
      <c r="BB14" s="397"/>
    </row>
    <row r="15" spans="1:62" s="207" customFormat="1" ht="18" customHeight="1">
      <c r="A15" s="650"/>
      <c r="B15" s="626"/>
      <c r="C15" s="143"/>
      <c r="D15" s="364"/>
      <c r="E15" s="166"/>
      <c r="F15" s="140"/>
      <c r="G15" s="139"/>
      <c r="H15" s="185"/>
      <c r="I15" s="626"/>
      <c r="J15" s="142"/>
      <c r="K15" s="142"/>
      <c r="L15" s="166"/>
      <c r="M15" s="139"/>
      <c r="N15" s="140"/>
      <c r="O15" s="187"/>
      <c r="P15" s="624"/>
      <c r="Q15" s="145" t="s">
        <v>203</v>
      </c>
      <c r="R15" s="302"/>
      <c r="S15" s="197"/>
      <c r="T15" s="394"/>
      <c r="U15" s="393"/>
      <c r="V15" s="395"/>
      <c r="W15" s="624"/>
      <c r="X15" s="145" t="s">
        <v>159</v>
      </c>
      <c r="Y15" s="410">
        <v>15</v>
      </c>
      <c r="Z15" s="208"/>
      <c r="AA15" s="286">
        <f>Y15/55</f>
        <v>0.27272727272727271</v>
      </c>
      <c r="AB15" s="208"/>
      <c r="AC15" s="392"/>
      <c r="AD15" s="693"/>
      <c r="AE15" s="142" t="s">
        <v>370</v>
      </c>
      <c r="AF15" s="143">
        <v>30</v>
      </c>
      <c r="AG15" s="198"/>
      <c r="AH15" s="198"/>
      <c r="AI15" s="197">
        <f t="shared" ref="AI15" si="0">AF15/100</f>
        <v>0.3</v>
      </c>
      <c r="AJ15" s="392"/>
      <c r="AL15" s="406"/>
      <c r="AM15" s="42"/>
      <c r="AN15" s="98"/>
      <c r="AO15" s="400"/>
      <c r="AP15" s="400"/>
      <c r="AQ15" s="401"/>
      <c r="AR15" s="407"/>
      <c r="AS15" s="50"/>
      <c r="AT15" s="396"/>
      <c r="AU15" s="252"/>
      <c r="AV15" s="408"/>
      <c r="AW15" s="42"/>
      <c r="AX15" s="42"/>
      <c r="AY15" s="42"/>
      <c r="AZ15" s="42"/>
      <c r="BA15" s="98"/>
      <c r="BB15" s="397"/>
    </row>
    <row r="16" spans="1:62" s="207" customFormat="1" ht="18" customHeight="1">
      <c r="A16" s="650"/>
      <c r="B16" s="626"/>
      <c r="C16" s="201"/>
      <c r="D16" s="364"/>
      <c r="E16" s="140"/>
      <c r="F16" s="140"/>
      <c r="G16" s="139"/>
      <c r="H16" s="185"/>
      <c r="I16" s="626"/>
      <c r="J16" s="142"/>
      <c r="K16" s="142"/>
      <c r="L16" s="166"/>
      <c r="M16" s="166"/>
      <c r="N16" s="166"/>
      <c r="O16" s="187"/>
      <c r="P16" s="624"/>
      <c r="Q16" s="411"/>
      <c r="R16" s="302"/>
      <c r="S16" s="197"/>
      <c r="T16" s="393"/>
      <c r="U16" s="394"/>
      <c r="V16" s="395"/>
      <c r="W16" s="625"/>
      <c r="X16" s="412"/>
      <c r="Y16" s="410"/>
      <c r="Z16" s="208"/>
      <c r="AA16" s="208"/>
      <c r="AB16" s="208"/>
      <c r="AC16" s="392"/>
      <c r="AD16" s="694"/>
      <c r="AE16" s="142"/>
      <c r="AF16" s="142"/>
      <c r="AG16" s="198"/>
      <c r="AH16" s="198"/>
      <c r="AI16" s="198"/>
      <c r="AJ16" s="392"/>
      <c r="AL16" s="406"/>
      <c r="AM16" s="42"/>
      <c r="AN16" s="98"/>
      <c r="AO16" s="413"/>
      <c r="AP16" s="413"/>
      <c r="AQ16" s="413"/>
      <c r="AR16" s="407"/>
      <c r="AS16" s="396"/>
      <c r="AT16" s="396"/>
      <c r="AU16" s="252"/>
      <c r="AV16" s="408"/>
      <c r="AW16" s="42"/>
      <c r="AX16" s="42"/>
      <c r="AY16" s="42"/>
      <c r="AZ16" s="42"/>
      <c r="BA16" s="98"/>
      <c r="BB16" s="397"/>
    </row>
    <row r="17" spans="1:54" ht="18" customHeight="1">
      <c r="A17" s="701" t="s">
        <v>50</v>
      </c>
      <c r="B17" s="657" t="s">
        <v>237</v>
      </c>
      <c r="C17" s="142" t="s">
        <v>92</v>
      </c>
      <c r="D17" s="293">
        <v>75</v>
      </c>
      <c r="E17" s="146"/>
      <c r="F17" s="146"/>
      <c r="G17" s="140">
        <f>D17/100</f>
        <v>0.75</v>
      </c>
      <c r="H17" s="185"/>
      <c r="I17" s="657" t="s">
        <v>201</v>
      </c>
      <c r="J17" s="142" t="s">
        <v>116</v>
      </c>
      <c r="K17" s="143">
        <v>75</v>
      </c>
      <c r="L17" s="180" t="s">
        <v>117</v>
      </c>
      <c r="M17" s="414"/>
      <c r="N17" s="169">
        <f>K17/100</f>
        <v>0.75</v>
      </c>
      <c r="O17" s="392"/>
      <c r="P17" s="624"/>
      <c r="Q17" s="302"/>
      <c r="R17" s="293"/>
      <c r="S17" s="198"/>
      <c r="T17" s="415"/>
      <c r="U17" s="415"/>
      <c r="V17" s="395"/>
      <c r="W17" s="689" t="s">
        <v>102</v>
      </c>
      <c r="X17" s="301" t="s">
        <v>103</v>
      </c>
      <c r="Y17" s="301">
        <v>75</v>
      </c>
      <c r="Z17" s="222"/>
      <c r="AA17" s="222"/>
      <c r="AB17" s="169">
        <f>Y17/100</f>
        <v>0.75</v>
      </c>
      <c r="AC17" s="392"/>
      <c r="AD17" s="686" t="s">
        <v>102</v>
      </c>
      <c r="AE17" s="142" t="s">
        <v>116</v>
      </c>
      <c r="AF17" s="143">
        <v>75</v>
      </c>
      <c r="AG17" s="222"/>
      <c r="AH17" s="222"/>
      <c r="AI17" s="169">
        <f>AF17/100</f>
        <v>0.75</v>
      </c>
      <c r="AJ17" s="392"/>
      <c r="AL17" s="406"/>
      <c r="AM17" s="42"/>
      <c r="AN17" s="42"/>
      <c r="AO17" s="413"/>
      <c r="AP17" s="413"/>
      <c r="AQ17" s="413"/>
      <c r="AR17" s="407"/>
      <c r="AS17" s="229"/>
      <c r="AT17" s="229"/>
      <c r="AU17" s="378"/>
      <c r="AV17" s="98"/>
      <c r="AW17" s="98"/>
      <c r="AX17" s="42"/>
      <c r="AY17" s="42"/>
      <c r="AZ17" s="295"/>
      <c r="BA17" s="379"/>
      <c r="BB17" s="313"/>
    </row>
    <row r="18" spans="1:54" ht="18" customHeight="1">
      <c r="A18" s="702"/>
      <c r="B18" s="658"/>
      <c r="C18" s="619" t="s">
        <v>118</v>
      </c>
      <c r="D18" s="143"/>
      <c r="E18" s="146"/>
      <c r="F18" s="146"/>
      <c r="G18" s="146"/>
      <c r="H18" s="185"/>
      <c r="I18" s="658"/>
      <c r="J18" s="619" t="s">
        <v>118</v>
      </c>
      <c r="K18" s="142"/>
      <c r="L18" s="180"/>
      <c r="M18" s="414"/>
      <c r="N18" s="222"/>
      <c r="O18" s="392"/>
      <c r="P18" s="624"/>
      <c r="Q18" s="145"/>
      <c r="R18" s="142"/>
      <c r="S18" s="198"/>
      <c r="T18" s="198"/>
      <c r="U18" s="198"/>
      <c r="V18" s="395"/>
      <c r="W18" s="690"/>
      <c r="X18" s="695" t="s">
        <v>94</v>
      </c>
      <c r="Y18" s="301"/>
      <c r="Z18" s="222"/>
      <c r="AA18" s="222"/>
      <c r="AB18" s="222"/>
      <c r="AC18" s="392"/>
      <c r="AD18" s="687"/>
      <c r="AE18" s="619" t="s">
        <v>160</v>
      </c>
      <c r="AF18" s="142"/>
      <c r="AG18" s="222"/>
      <c r="AH18" s="222"/>
      <c r="AI18" s="222"/>
      <c r="AJ18" s="392"/>
      <c r="AL18" s="98"/>
      <c r="AM18" s="406"/>
      <c r="AN18" s="416"/>
      <c r="AO18" s="278"/>
      <c r="AP18" s="278"/>
      <c r="AQ18" s="278"/>
      <c r="AR18" s="229"/>
      <c r="AS18" s="229"/>
      <c r="AT18" s="229"/>
      <c r="AU18" s="378"/>
      <c r="AV18" s="42"/>
      <c r="AW18" s="98"/>
      <c r="AX18" s="42"/>
      <c r="AY18" s="380"/>
      <c r="AZ18" s="42"/>
      <c r="BA18" s="379"/>
      <c r="BB18" s="313"/>
    </row>
    <row r="19" spans="1:54" ht="18" customHeight="1">
      <c r="A19" s="702"/>
      <c r="B19" s="658"/>
      <c r="C19" s="705"/>
      <c r="D19" s="142"/>
      <c r="E19" s="146"/>
      <c r="F19" s="146"/>
      <c r="G19" s="146"/>
      <c r="H19" s="185"/>
      <c r="I19" s="658"/>
      <c r="J19" s="620"/>
      <c r="K19" s="142"/>
      <c r="L19" s="180"/>
      <c r="M19" s="414"/>
      <c r="N19" s="222"/>
      <c r="O19" s="392"/>
      <c r="P19" s="625"/>
      <c r="Q19" s="301"/>
      <c r="R19" s="301"/>
      <c r="S19" s="222"/>
      <c r="T19" s="222"/>
      <c r="U19" s="222"/>
      <c r="V19" s="395"/>
      <c r="W19" s="690"/>
      <c r="X19" s="696"/>
      <c r="Y19" s="301"/>
      <c r="Z19" s="222"/>
      <c r="AA19" s="222"/>
      <c r="AB19" s="222"/>
      <c r="AC19" s="392"/>
      <c r="AD19" s="687"/>
      <c r="AE19" s="620"/>
      <c r="AF19" s="142"/>
      <c r="AG19" s="222"/>
      <c r="AH19" s="222"/>
      <c r="AI19" s="222"/>
      <c r="AJ19" s="392"/>
      <c r="AL19" s="98"/>
      <c r="AM19" s="98"/>
      <c r="AN19" s="229"/>
      <c r="AO19" s="98"/>
      <c r="AP19" s="229"/>
      <c r="AQ19" s="174"/>
      <c r="AR19" s="229"/>
      <c r="AS19" s="229"/>
      <c r="AT19" s="229"/>
      <c r="AU19" s="378"/>
      <c r="AV19" s="42"/>
      <c r="AW19" s="42"/>
      <c r="AX19" s="42"/>
      <c r="AY19" s="42"/>
      <c r="AZ19" s="42"/>
      <c r="BA19" s="379"/>
      <c r="BB19" s="313"/>
    </row>
    <row r="20" spans="1:54" ht="18" customHeight="1">
      <c r="A20" s="702"/>
      <c r="B20" s="658"/>
      <c r="C20" s="705"/>
      <c r="D20" s="143"/>
      <c r="E20" s="146"/>
      <c r="F20" s="146"/>
      <c r="G20" s="146"/>
      <c r="H20" s="185"/>
      <c r="I20" s="658"/>
      <c r="J20" s="620"/>
      <c r="K20" s="142"/>
      <c r="L20" s="180"/>
      <c r="M20" s="414"/>
      <c r="N20" s="222"/>
      <c r="O20" s="392"/>
      <c r="P20" s="658" t="s">
        <v>201</v>
      </c>
      <c r="Q20" s="142" t="s">
        <v>198</v>
      </c>
      <c r="R20" s="143">
        <v>75</v>
      </c>
      <c r="S20" s="180" t="s">
        <v>117</v>
      </c>
      <c r="T20" s="414"/>
      <c r="U20" s="169">
        <f>R20/100</f>
        <v>0.75</v>
      </c>
      <c r="V20" s="395"/>
      <c r="W20" s="690"/>
      <c r="X20" s="696"/>
      <c r="Y20" s="301"/>
      <c r="Z20" s="222"/>
      <c r="AA20" s="222"/>
      <c r="AB20" s="222"/>
      <c r="AC20" s="392"/>
      <c r="AD20" s="687"/>
      <c r="AE20" s="620"/>
      <c r="AF20" s="142"/>
      <c r="AG20" s="222"/>
      <c r="AH20" s="222"/>
      <c r="AI20" s="222"/>
      <c r="AJ20" s="392"/>
      <c r="AL20" s="98"/>
      <c r="AM20" s="98"/>
      <c r="AN20" s="229"/>
      <c r="AO20" s="229"/>
      <c r="AP20" s="229"/>
      <c r="AQ20" s="229"/>
      <c r="AR20" s="229"/>
      <c r="AS20" s="229"/>
      <c r="AT20" s="229"/>
      <c r="AU20" s="378"/>
      <c r="AV20" s="42"/>
      <c r="AW20" s="42"/>
      <c r="AX20" s="42"/>
      <c r="AY20" s="42"/>
      <c r="AZ20" s="42"/>
      <c r="BA20" s="379"/>
      <c r="BB20" s="313"/>
    </row>
    <row r="21" spans="1:54" ht="18" customHeight="1">
      <c r="A21" s="703"/>
      <c r="B21" s="659"/>
      <c r="C21" s="706"/>
      <c r="D21" s="143"/>
      <c r="E21" s="146"/>
      <c r="F21" s="146"/>
      <c r="G21" s="146"/>
      <c r="H21" s="185"/>
      <c r="I21" s="659"/>
      <c r="J21" s="621"/>
      <c r="K21" s="142"/>
      <c r="L21" s="180"/>
      <c r="M21" s="414"/>
      <c r="N21" s="222"/>
      <c r="O21" s="392"/>
      <c r="P21" s="658"/>
      <c r="Q21" s="619" t="s">
        <v>118</v>
      </c>
      <c r="R21" s="142"/>
      <c r="S21" s="180"/>
      <c r="T21" s="414"/>
      <c r="U21" s="222"/>
      <c r="V21" s="392"/>
      <c r="W21" s="691"/>
      <c r="X21" s="697"/>
      <c r="Y21" s="301"/>
      <c r="Z21" s="222"/>
      <c r="AA21" s="222"/>
      <c r="AB21" s="222"/>
      <c r="AC21" s="392"/>
      <c r="AD21" s="688"/>
      <c r="AE21" s="621"/>
      <c r="AF21" s="142"/>
      <c r="AG21" s="222"/>
      <c r="AH21" s="222"/>
      <c r="AI21" s="222"/>
      <c r="AJ21" s="392"/>
      <c r="AL21" s="98"/>
      <c r="AM21" s="382"/>
      <c r="AN21" s="278"/>
      <c r="AO21" s="279"/>
      <c r="AP21" s="229"/>
      <c r="AQ21" s="229"/>
      <c r="AR21" s="229"/>
      <c r="AS21" s="229"/>
      <c r="AT21" s="229"/>
      <c r="AU21" s="378"/>
      <c r="AV21" s="42"/>
      <c r="AW21" s="42"/>
      <c r="AX21" s="42"/>
      <c r="AY21" s="42"/>
      <c r="AZ21" s="42"/>
      <c r="BA21" s="379"/>
      <c r="BB21" s="313"/>
    </row>
    <row r="22" spans="1:54" ht="18" customHeight="1">
      <c r="A22" s="660" t="s">
        <v>40</v>
      </c>
      <c r="B22" s="613" t="s">
        <v>313</v>
      </c>
      <c r="C22" s="176" t="s">
        <v>314</v>
      </c>
      <c r="D22" s="142">
        <v>20</v>
      </c>
      <c r="E22" s="146"/>
      <c r="F22" s="146"/>
      <c r="G22" s="140">
        <f>D22/100</f>
        <v>0.2</v>
      </c>
      <c r="H22" s="185"/>
      <c r="I22" s="613" t="s">
        <v>175</v>
      </c>
      <c r="J22" s="176" t="s">
        <v>113</v>
      </c>
      <c r="K22" s="176">
        <v>25</v>
      </c>
      <c r="L22" s="417"/>
      <c r="M22" s="417"/>
      <c r="N22" s="169">
        <f>K22/100</f>
        <v>0.25</v>
      </c>
      <c r="O22" s="392"/>
      <c r="P22" s="658"/>
      <c r="Q22" s="620"/>
      <c r="R22" s="142"/>
      <c r="S22" s="180"/>
      <c r="T22" s="414"/>
      <c r="U22" s="222"/>
      <c r="V22" s="392"/>
      <c r="W22" s="613" t="s">
        <v>154</v>
      </c>
      <c r="X22" s="176" t="s">
        <v>322</v>
      </c>
      <c r="Y22" s="177">
        <v>10</v>
      </c>
      <c r="Z22" s="183">
        <f>Y22/85</f>
        <v>0.11764705882352941</v>
      </c>
      <c r="AA22" s="183"/>
      <c r="AB22" s="169"/>
      <c r="AC22" s="179"/>
      <c r="AD22" s="613" t="s">
        <v>324</v>
      </c>
      <c r="AE22" s="142" t="s">
        <v>325</v>
      </c>
      <c r="AF22" s="143">
        <v>20</v>
      </c>
      <c r="AG22" s="192"/>
      <c r="AH22" s="193"/>
      <c r="AI22" s="169">
        <f>AF22/100</f>
        <v>0.2</v>
      </c>
      <c r="AJ22" s="179"/>
      <c r="AL22" s="98"/>
      <c r="AM22" s="378"/>
      <c r="AN22" s="253"/>
      <c r="AO22" s="174"/>
      <c r="AP22" s="254"/>
      <c r="AQ22" s="254"/>
      <c r="AR22" s="254"/>
      <c r="AS22" s="418"/>
      <c r="AT22" s="229"/>
      <c r="AU22" s="98"/>
      <c r="AV22" s="98"/>
      <c r="AW22" s="174"/>
      <c r="AX22" s="303"/>
      <c r="AY22" s="303"/>
      <c r="AZ22" s="303"/>
      <c r="BA22" s="98"/>
      <c r="BB22" s="313"/>
    </row>
    <row r="23" spans="1:54" ht="18" customHeight="1">
      <c r="A23" s="660"/>
      <c r="B23" s="624"/>
      <c r="C23" s="176" t="s">
        <v>315</v>
      </c>
      <c r="D23" s="142">
        <v>15</v>
      </c>
      <c r="E23" s="146"/>
      <c r="F23" s="146">
        <f>D23/55</f>
        <v>0.27272727272727271</v>
      </c>
      <c r="G23" s="146"/>
      <c r="H23" s="185"/>
      <c r="I23" s="624"/>
      <c r="J23" s="176" t="s">
        <v>176</v>
      </c>
      <c r="K23" s="176">
        <v>15</v>
      </c>
      <c r="L23" s="417"/>
      <c r="M23" s="417">
        <f>K23*0.65/35</f>
        <v>0.27857142857142858</v>
      </c>
      <c r="N23" s="222"/>
      <c r="O23" s="392"/>
      <c r="P23" s="658"/>
      <c r="Q23" s="620"/>
      <c r="R23" s="142"/>
      <c r="S23" s="180"/>
      <c r="T23" s="414"/>
      <c r="U23" s="222"/>
      <c r="V23" s="392"/>
      <c r="W23" s="624"/>
      <c r="X23" s="176" t="s">
        <v>323</v>
      </c>
      <c r="Y23" s="177">
        <v>20</v>
      </c>
      <c r="Z23" s="183"/>
      <c r="AA23" s="183">
        <f>Y23/55</f>
        <v>0.36363636363636365</v>
      </c>
      <c r="AB23" s="146"/>
      <c r="AC23" s="179"/>
      <c r="AD23" s="624"/>
      <c r="AE23" s="142" t="s">
        <v>146</v>
      </c>
      <c r="AF23" s="142" t="s">
        <v>128</v>
      </c>
      <c r="AG23" s="146"/>
      <c r="AH23" s="146"/>
      <c r="AI23" s="146"/>
      <c r="AJ23" s="179"/>
      <c r="AL23" s="98"/>
      <c r="AM23" s="378"/>
      <c r="AN23" s="253"/>
      <c r="AO23" s="174"/>
      <c r="AP23" s="254"/>
      <c r="AQ23" s="254"/>
      <c r="AR23" s="254"/>
      <c r="AS23" s="418"/>
      <c r="AT23" s="229"/>
      <c r="AU23" s="98"/>
      <c r="AV23" s="419"/>
      <c r="AW23" s="303"/>
      <c r="AX23" s="42"/>
      <c r="AY23" s="42"/>
      <c r="AZ23" s="42"/>
      <c r="BA23" s="98"/>
      <c r="BB23" s="313"/>
    </row>
    <row r="24" spans="1:54" ht="18" customHeight="1">
      <c r="A24" s="660"/>
      <c r="B24" s="624"/>
      <c r="C24" s="176" t="s">
        <v>316</v>
      </c>
      <c r="D24" s="142" t="s">
        <v>231</v>
      </c>
      <c r="E24" s="146"/>
      <c r="F24" s="146"/>
      <c r="G24" s="146"/>
      <c r="H24" s="186"/>
      <c r="I24" s="624"/>
      <c r="J24" s="176" t="s">
        <v>177</v>
      </c>
      <c r="K24" s="176" t="s">
        <v>155</v>
      </c>
      <c r="L24" s="417"/>
      <c r="M24" s="417"/>
      <c r="N24" s="169"/>
      <c r="O24" s="392"/>
      <c r="P24" s="658"/>
      <c r="Q24" s="621"/>
      <c r="R24" s="142"/>
      <c r="S24" s="180"/>
      <c r="T24" s="414"/>
      <c r="U24" s="222"/>
      <c r="V24" s="392"/>
      <c r="W24" s="624"/>
      <c r="X24" s="176" t="s">
        <v>318</v>
      </c>
      <c r="Y24" s="177" t="s">
        <v>231</v>
      </c>
      <c r="Z24" s="183"/>
      <c r="AA24" s="183"/>
      <c r="AB24" s="146"/>
      <c r="AC24" s="179"/>
      <c r="AD24" s="624"/>
      <c r="AE24" s="142" t="s">
        <v>326</v>
      </c>
      <c r="AF24" s="142">
        <v>1</v>
      </c>
      <c r="AG24" s="146"/>
      <c r="AH24" s="146"/>
      <c r="AI24" s="146"/>
      <c r="AJ24" s="185"/>
      <c r="AL24" s="98"/>
      <c r="AM24" s="378"/>
      <c r="AN24" s="270"/>
      <c r="AO24" s="42"/>
      <c r="AP24" s="254"/>
      <c r="AQ24" s="254"/>
      <c r="AR24" s="254"/>
      <c r="AS24" s="418"/>
      <c r="AT24" s="229"/>
      <c r="AU24" s="49"/>
      <c r="AV24" s="49"/>
      <c r="AW24" s="49"/>
      <c r="AX24" s="314"/>
      <c r="AY24" s="327"/>
      <c r="AZ24" s="42"/>
      <c r="BA24" s="49"/>
      <c r="BB24" s="313"/>
    </row>
    <row r="25" spans="1:54" ht="18" customHeight="1">
      <c r="A25" s="660"/>
      <c r="B25" s="624"/>
      <c r="C25" s="142"/>
      <c r="D25" s="142"/>
      <c r="E25" s="146"/>
      <c r="F25" s="146"/>
      <c r="G25" s="146"/>
      <c r="H25" s="186"/>
      <c r="I25" s="624"/>
      <c r="J25" s="176"/>
      <c r="K25" s="177"/>
      <c r="L25" s="417"/>
      <c r="M25" s="417"/>
      <c r="N25" s="222"/>
      <c r="O25" s="420"/>
      <c r="P25" s="658"/>
      <c r="Q25" s="142"/>
      <c r="R25" s="142"/>
      <c r="S25" s="268"/>
      <c r="T25" s="268"/>
      <c r="U25" s="145"/>
      <c r="V25" s="344"/>
      <c r="W25" s="624"/>
      <c r="X25" s="176"/>
      <c r="Y25" s="177"/>
      <c r="Z25" s="183"/>
      <c r="AA25" s="183"/>
      <c r="AB25" s="146"/>
      <c r="AC25" s="191"/>
      <c r="AD25" s="624"/>
      <c r="AE25" s="142"/>
      <c r="AF25" s="142"/>
      <c r="AG25" s="146"/>
      <c r="AH25" s="146"/>
      <c r="AI25" s="146"/>
      <c r="AJ25" s="185"/>
      <c r="AL25" s="98"/>
      <c r="AM25" s="378"/>
      <c r="AN25" s="253"/>
      <c r="AO25" s="42"/>
      <c r="AP25" s="254"/>
      <c r="AQ25" s="254"/>
      <c r="AR25" s="254"/>
      <c r="AS25" s="418"/>
      <c r="AT25" s="229"/>
      <c r="AU25" s="49"/>
      <c r="AV25" s="49"/>
      <c r="AW25" s="314"/>
      <c r="AX25" s="42"/>
      <c r="AY25" s="42"/>
      <c r="AZ25" s="42"/>
      <c r="BA25" s="421"/>
      <c r="BB25" s="313"/>
    </row>
    <row r="26" spans="1:54" ht="18" customHeight="1">
      <c r="A26" s="660"/>
      <c r="B26" s="625"/>
      <c r="C26" s="142"/>
      <c r="D26" s="142"/>
      <c r="E26" s="146"/>
      <c r="F26" s="146"/>
      <c r="G26" s="146"/>
      <c r="H26" s="186"/>
      <c r="I26" s="625"/>
      <c r="J26" s="177"/>
      <c r="K26" s="177"/>
      <c r="L26" s="417"/>
      <c r="M26" s="417"/>
      <c r="N26" s="222"/>
      <c r="O26" s="422"/>
      <c r="P26" s="659"/>
      <c r="Q26" s="142"/>
      <c r="R26" s="143"/>
      <c r="S26" s="268"/>
      <c r="T26" s="268"/>
      <c r="U26" s="268"/>
      <c r="V26" s="344"/>
      <c r="W26" s="625"/>
      <c r="X26" s="177"/>
      <c r="Y26" s="177"/>
      <c r="Z26" s="183"/>
      <c r="AA26" s="183"/>
      <c r="AB26" s="146"/>
      <c r="AC26" s="191"/>
      <c r="AD26" s="625"/>
      <c r="AE26" s="194"/>
      <c r="AF26" s="195"/>
      <c r="AG26" s="146"/>
      <c r="AH26" s="146"/>
      <c r="AI26" s="146"/>
      <c r="AJ26" s="185"/>
      <c r="AL26" s="229"/>
      <c r="AM26" s="378"/>
      <c r="AN26" s="42"/>
      <c r="AO26" s="42"/>
      <c r="AP26" s="254"/>
      <c r="AQ26" s="254"/>
      <c r="AR26" s="254"/>
      <c r="AS26" s="418"/>
      <c r="AT26" s="229"/>
      <c r="AU26" s="49"/>
      <c r="AV26" s="49"/>
      <c r="AW26" s="327"/>
      <c r="AX26" s="327"/>
      <c r="AY26" s="327"/>
      <c r="AZ26" s="327"/>
      <c r="BA26" s="421"/>
      <c r="BB26" s="313"/>
    </row>
    <row r="27" spans="1:54" s="193" customFormat="1">
      <c r="A27" s="305" t="s">
        <v>61</v>
      </c>
      <c r="B27" s="310" t="s">
        <v>48</v>
      </c>
      <c r="C27" s="143"/>
      <c r="D27" s="306"/>
      <c r="E27" s="307"/>
      <c r="F27" s="307"/>
      <c r="G27" s="307"/>
      <c r="H27" s="186"/>
      <c r="I27" s="308" t="s">
        <v>14</v>
      </c>
      <c r="J27" s="305" t="s">
        <v>61</v>
      </c>
      <c r="K27" s="306" t="s">
        <v>68</v>
      </c>
      <c r="L27" s="180"/>
      <c r="M27" s="423"/>
      <c r="N27" s="424"/>
      <c r="O27" s="425"/>
      <c r="P27" s="308" t="s">
        <v>14</v>
      </c>
      <c r="Q27" s="293">
        <f>月菜單!H10</f>
        <v>0</v>
      </c>
      <c r="R27" s="302" t="s">
        <v>72</v>
      </c>
      <c r="S27" s="424"/>
      <c r="T27" s="424"/>
      <c r="U27" s="424"/>
      <c r="V27" s="425"/>
      <c r="W27" s="426" t="s">
        <v>48</v>
      </c>
      <c r="X27" s="143" t="s">
        <v>14</v>
      </c>
      <c r="Y27" s="306" t="s">
        <v>68</v>
      </c>
      <c r="Z27" s="424"/>
      <c r="AA27" s="424"/>
      <c r="AB27" s="424"/>
      <c r="AC27" s="425"/>
      <c r="AD27" s="308" t="s">
        <v>14</v>
      </c>
      <c r="AE27" s="305"/>
      <c r="AF27" s="174"/>
      <c r="AG27" s="424"/>
      <c r="AH27" s="424"/>
      <c r="AI27" s="424"/>
      <c r="AJ27" s="425"/>
      <c r="AK27" s="313"/>
      <c r="AL27" s="313"/>
      <c r="AM27" s="406"/>
      <c r="AN27" s="409"/>
      <c r="AO27" s="292"/>
      <c r="AP27" s="174"/>
      <c r="AQ27" s="174"/>
      <c r="AR27" s="313"/>
      <c r="AS27" s="313"/>
      <c r="AT27" s="313"/>
      <c r="AU27" s="49"/>
      <c r="AV27" s="49"/>
      <c r="AW27" s="327"/>
      <c r="AX27" s="327"/>
      <c r="AY27" s="327"/>
      <c r="AZ27" s="327"/>
      <c r="BA27" s="421"/>
      <c r="BB27" s="313"/>
    </row>
    <row r="28" spans="1:54" ht="17.25" thickBot="1">
      <c r="A28" s="427" t="s">
        <v>15</v>
      </c>
      <c r="B28" s="308" t="s">
        <v>0</v>
      </c>
      <c r="C28" s="428">
        <f>月菜單!I8</f>
        <v>0</v>
      </c>
      <c r="D28" s="212" t="s">
        <v>216</v>
      </c>
      <c r="E28" s="319"/>
      <c r="F28" s="319"/>
      <c r="G28" s="319"/>
      <c r="H28" s="186"/>
      <c r="I28" s="316" t="s">
        <v>0</v>
      </c>
      <c r="J28" s="213"/>
      <c r="K28" s="212"/>
      <c r="L28" s="180"/>
      <c r="M28" s="429"/>
      <c r="N28" s="429"/>
      <c r="O28" s="430"/>
      <c r="P28" s="316" t="s">
        <v>0</v>
      </c>
      <c r="Q28" s="323"/>
      <c r="R28" s="431"/>
      <c r="S28" s="432"/>
      <c r="T28" s="432"/>
      <c r="U28" s="432"/>
      <c r="V28" s="430"/>
      <c r="W28" s="305" t="s">
        <v>0</v>
      </c>
      <c r="X28" s="428"/>
      <c r="Y28" s="212"/>
      <c r="Z28" s="429"/>
      <c r="AA28" s="429"/>
      <c r="AB28" s="429"/>
      <c r="AC28" s="425"/>
      <c r="AD28" s="316" t="s">
        <v>0</v>
      </c>
      <c r="AE28" s="433">
        <f>月菜單!H12</f>
        <v>0</v>
      </c>
      <c r="AF28" s="212" t="s">
        <v>366</v>
      </c>
      <c r="AG28" s="429"/>
      <c r="AH28" s="429"/>
      <c r="AI28" s="429"/>
      <c r="AJ28" s="430"/>
      <c r="AL28" s="229"/>
      <c r="AM28" s="382"/>
      <c r="AN28" s="42"/>
      <c r="AO28" s="98"/>
      <c r="AP28" s="229"/>
      <c r="AQ28" s="313"/>
      <c r="AR28" s="229"/>
      <c r="AS28" s="229"/>
      <c r="AT28" s="229"/>
      <c r="AU28" s="49"/>
      <c r="AV28" s="49"/>
      <c r="AW28" s="50"/>
      <c r="AX28" s="50"/>
      <c r="AY28" s="50"/>
      <c r="AZ28" s="50"/>
      <c r="BA28" s="421"/>
      <c r="BB28" s="313"/>
    </row>
    <row r="29" spans="1:54" ht="16.5" customHeight="1">
      <c r="A29" s="645" t="s">
        <v>16</v>
      </c>
      <c r="B29" s="643" t="s">
        <v>17</v>
      </c>
      <c r="C29" s="700"/>
      <c r="D29" s="337"/>
      <c r="E29" s="434">
        <f>SUM(E5:E28)</f>
        <v>6.5</v>
      </c>
      <c r="F29" s="434">
        <f>SUM(F5:F28)</f>
        <v>2.8961038961038961</v>
      </c>
      <c r="G29" s="435">
        <f>SUM(G5:G26)</f>
        <v>1.45</v>
      </c>
      <c r="H29" s="331"/>
      <c r="I29" s="622" t="s">
        <v>17</v>
      </c>
      <c r="J29" s="648"/>
      <c r="K29" s="329"/>
      <c r="L29" s="436">
        <f>SUM(L5:L28)</f>
        <v>6.5</v>
      </c>
      <c r="M29" s="437">
        <f>SUM(M5:M28)</f>
        <v>2.7785714285714285</v>
      </c>
      <c r="N29" s="437">
        <f>SUM(N5:N28)</f>
        <v>1.55</v>
      </c>
      <c r="O29" s="436"/>
      <c r="P29" s="622" t="s">
        <v>49</v>
      </c>
      <c r="Q29" s="648"/>
      <c r="R29" s="329"/>
      <c r="S29" s="438">
        <f>SUM(S5:S27)</f>
        <v>5.666666666666667</v>
      </c>
      <c r="T29" s="438">
        <f>SUM(T5:T28)</f>
        <v>2.4571428571428573</v>
      </c>
      <c r="U29" s="438">
        <f>SUM(U5:U25)</f>
        <v>1.47</v>
      </c>
      <c r="V29" s="436"/>
      <c r="W29" s="622" t="s">
        <v>49</v>
      </c>
      <c r="X29" s="648"/>
      <c r="Y29" s="439"/>
      <c r="Z29" s="440">
        <f>SUM(Z5:Z28)</f>
        <v>6.4033613445378146</v>
      </c>
      <c r="AA29" s="440">
        <f>SUM(AA7:AA28)</f>
        <v>2.9220779220779218</v>
      </c>
      <c r="AB29" s="438">
        <f>SUM(AB5:AB26)</f>
        <v>1.45</v>
      </c>
      <c r="AC29" s="436"/>
      <c r="AD29" s="622" t="s">
        <v>17</v>
      </c>
      <c r="AE29" s="648"/>
      <c r="AF29" s="329"/>
      <c r="AG29" s="438">
        <f>SUM(AG5:AG27)</f>
        <v>6.8888888888888893</v>
      </c>
      <c r="AH29" s="438">
        <f>SUM(AH5:AH27)</f>
        <v>2.7428571428571429</v>
      </c>
      <c r="AI29" s="438">
        <f>SUM(AI5:AI27)</f>
        <v>1.45</v>
      </c>
      <c r="AJ29" s="436"/>
      <c r="AL29" s="229"/>
      <c r="AM29" s="378"/>
      <c r="AN29" s="441"/>
      <c r="AO29" s="441"/>
      <c r="AP29" s="442"/>
      <c r="AQ29" s="442"/>
      <c r="AR29" s="254"/>
      <c r="AS29" s="418"/>
      <c r="AT29" s="229"/>
      <c r="AU29" s="49"/>
      <c r="AV29" s="49"/>
      <c r="AW29" s="50"/>
      <c r="AX29" s="50"/>
      <c r="AY29" s="50"/>
      <c r="AZ29" s="50"/>
      <c r="BA29" s="421"/>
      <c r="BB29" s="313"/>
    </row>
    <row r="30" spans="1:54" ht="16.5" customHeight="1">
      <c r="A30" s="646"/>
      <c r="B30" s="611" t="s">
        <v>51</v>
      </c>
      <c r="C30" s="612"/>
      <c r="D30" s="341">
        <f>E29</f>
        <v>6.5</v>
      </c>
      <c r="E30" s="268"/>
      <c r="F30" s="268"/>
      <c r="G30" s="268"/>
      <c r="H30" s="342"/>
      <c r="I30" s="611" t="s">
        <v>51</v>
      </c>
      <c r="J30" s="612"/>
      <c r="K30" s="341">
        <f>L29</f>
        <v>6.5</v>
      </c>
      <c r="L30" s="143"/>
      <c r="M30" s="268"/>
      <c r="N30" s="268"/>
      <c r="O30" s="344"/>
      <c r="P30" s="611" t="s">
        <v>51</v>
      </c>
      <c r="Q30" s="612"/>
      <c r="R30" s="443">
        <f>S29</f>
        <v>5.666666666666667</v>
      </c>
      <c r="S30" s="265"/>
      <c r="T30" s="265"/>
      <c r="U30" s="265"/>
      <c r="V30" s="444"/>
      <c r="W30" s="611" t="s">
        <v>51</v>
      </c>
      <c r="X30" s="612"/>
      <c r="Y30" s="345">
        <f>Z29</f>
        <v>6.4033613445378146</v>
      </c>
      <c r="Z30" s="265"/>
      <c r="AA30" s="265"/>
      <c r="AB30" s="268"/>
      <c r="AC30" s="342"/>
      <c r="AD30" s="630" t="s">
        <v>51</v>
      </c>
      <c r="AE30" s="631"/>
      <c r="AF30" s="341">
        <f>AG29</f>
        <v>6.8888888888888893</v>
      </c>
      <c r="AG30" s="268"/>
      <c r="AH30" s="268"/>
      <c r="AI30" s="268"/>
      <c r="AJ30" s="344"/>
      <c r="AL30" s="229"/>
      <c r="AM30" s="378"/>
      <c r="AN30" s="441"/>
      <c r="AO30" s="441"/>
      <c r="AP30" s="442"/>
      <c r="AQ30" s="442"/>
      <c r="AR30" s="254"/>
      <c r="AS30" s="418"/>
      <c r="AT30" s="229"/>
      <c r="AU30" s="49"/>
      <c r="AV30" s="49"/>
      <c r="AW30" s="351"/>
      <c r="AX30" s="351"/>
      <c r="AY30" s="351"/>
      <c r="AZ30" s="351"/>
      <c r="BA30" s="352"/>
      <c r="BB30" s="313"/>
    </row>
    <row r="31" spans="1:54" ht="16.5" customHeight="1">
      <c r="A31" s="646"/>
      <c r="B31" s="611" t="s">
        <v>44</v>
      </c>
      <c r="C31" s="612"/>
      <c r="D31" s="181">
        <f>F29</f>
        <v>2.8961038961038961</v>
      </c>
      <c r="E31" s="182"/>
      <c r="F31" s="182"/>
      <c r="G31" s="349"/>
      <c r="H31" s="444"/>
      <c r="I31" s="611" t="s">
        <v>44</v>
      </c>
      <c r="J31" s="612"/>
      <c r="K31" s="181">
        <f>M29</f>
        <v>2.7785714285714285</v>
      </c>
      <c r="L31" s="143"/>
      <c r="M31" s="181"/>
      <c r="N31" s="182"/>
      <c r="O31" s="344"/>
      <c r="P31" s="611" t="s">
        <v>44</v>
      </c>
      <c r="Q31" s="612"/>
      <c r="R31" s="445">
        <f>T29</f>
        <v>2.4571428571428573</v>
      </c>
      <c r="S31" s="182"/>
      <c r="T31" s="182"/>
      <c r="U31" s="182"/>
      <c r="V31" s="342"/>
      <c r="W31" s="611" t="s">
        <v>44</v>
      </c>
      <c r="X31" s="612"/>
      <c r="Y31" s="348">
        <f>AA29</f>
        <v>2.9220779220779218</v>
      </c>
      <c r="Z31" s="349"/>
      <c r="AA31" s="349"/>
      <c r="AB31" s="349"/>
      <c r="AC31" s="444"/>
      <c r="AD31" s="630" t="s">
        <v>44</v>
      </c>
      <c r="AE31" s="631"/>
      <c r="AF31" s="181">
        <f>AH29</f>
        <v>2.7428571428571429</v>
      </c>
      <c r="AG31" s="182"/>
      <c r="AH31" s="182"/>
      <c r="AI31" s="182"/>
      <c r="AJ31" s="344"/>
      <c r="AL31" s="229"/>
      <c r="AM31" s="378"/>
      <c r="AN31" s="282"/>
      <c r="AO31" s="441"/>
      <c r="AP31" s="442"/>
      <c r="AQ31" s="442"/>
      <c r="AR31" s="254"/>
      <c r="AS31" s="446"/>
      <c r="AT31" s="229"/>
      <c r="AU31" s="353"/>
      <c r="AV31" s="353"/>
      <c r="AW31" s="354"/>
      <c r="AX31" s="354"/>
      <c r="AY31" s="354"/>
      <c r="AZ31" s="354"/>
      <c r="BA31" s="355"/>
      <c r="BB31" s="313"/>
    </row>
    <row r="32" spans="1:54" ht="16.5" customHeight="1">
      <c r="A32" s="646"/>
      <c r="B32" s="611" t="s">
        <v>358</v>
      </c>
      <c r="C32" s="612"/>
      <c r="D32" s="181">
        <f>G29</f>
        <v>1.45</v>
      </c>
      <c r="E32" s="182"/>
      <c r="F32" s="182"/>
      <c r="G32" s="182"/>
      <c r="H32" s="342"/>
      <c r="I32" s="611" t="s">
        <v>358</v>
      </c>
      <c r="J32" s="612"/>
      <c r="K32" s="181">
        <f>N29</f>
        <v>1.55</v>
      </c>
      <c r="L32" s="143"/>
      <c r="M32" s="181"/>
      <c r="N32" s="182"/>
      <c r="O32" s="344"/>
      <c r="P32" s="611" t="s">
        <v>358</v>
      </c>
      <c r="Q32" s="612"/>
      <c r="R32" s="445">
        <f>U29</f>
        <v>1.47</v>
      </c>
      <c r="S32" s="182"/>
      <c r="T32" s="182"/>
      <c r="U32" s="182"/>
      <c r="V32" s="342"/>
      <c r="W32" s="611" t="s">
        <v>358</v>
      </c>
      <c r="X32" s="612"/>
      <c r="Y32" s="348">
        <f>AB29</f>
        <v>1.45</v>
      </c>
      <c r="Z32" s="349"/>
      <c r="AA32" s="349"/>
      <c r="AB32" s="182"/>
      <c r="AC32" s="342"/>
      <c r="AD32" s="630" t="s">
        <v>358</v>
      </c>
      <c r="AE32" s="631"/>
      <c r="AF32" s="181">
        <f>AI29</f>
        <v>1.45</v>
      </c>
      <c r="AG32" s="182"/>
      <c r="AH32" s="182"/>
      <c r="AI32" s="182"/>
      <c r="AJ32" s="344"/>
      <c r="AL32" s="229"/>
      <c r="AM32" s="378"/>
      <c r="AN32" s="42"/>
      <c r="AO32" s="279"/>
      <c r="AP32" s="442"/>
      <c r="AQ32" s="442"/>
      <c r="AR32" s="442"/>
      <c r="AS32" s="446"/>
      <c r="AT32" s="229"/>
      <c r="AU32" s="313"/>
      <c r="AV32" s="313"/>
      <c r="AW32" s="313"/>
      <c r="AX32" s="313"/>
      <c r="AY32" s="313"/>
      <c r="AZ32" s="313"/>
      <c r="BA32" s="313"/>
      <c r="BB32" s="313"/>
    </row>
    <row r="33" spans="1:54" ht="16.5" customHeight="1">
      <c r="A33" s="646"/>
      <c r="B33" s="611" t="s">
        <v>359</v>
      </c>
      <c r="C33" s="612"/>
      <c r="D33" s="180"/>
      <c r="E33" s="184"/>
      <c r="F33" s="184"/>
      <c r="G33" s="184"/>
      <c r="H33" s="342"/>
      <c r="I33" s="611" t="s">
        <v>359</v>
      </c>
      <c r="J33" s="612"/>
      <c r="K33" s="180">
        <v>1</v>
      </c>
      <c r="L33" s="143"/>
      <c r="M33" s="180"/>
      <c r="N33" s="184"/>
      <c r="O33" s="344"/>
      <c r="P33" s="611" t="s">
        <v>359</v>
      </c>
      <c r="Q33" s="612"/>
      <c r="R33" s="447"/>
      <c r="S33" s="184"/>
      <c r="T33" s="184"/>
      <c r="U33" s="184"/>
      <c r="V33" s="342"/>
      <c r="W33" s="611" t="s">
        <v>359</v>
      </c>
      <c r="X33" s="612"/>
      <c r="Y33" s="180">
        <v>1</v>
      </c>
      <c r="Z33" s="184"/>
      <c r="AA33" s="184"/>
      <c r="AB33" s="184"/>
      <c r="AC33" s="342"/>
      <c r="AD33" s="630" t="s">
        <v>359</v>
      </c>
      <c r="AE33" s="631"/>
      <c r="AF33" s="180"/>
      <c r="AG33" s="184"/>
      <c r="AH33" s="184"/>
      <c r="AI33" s="184"/>
      <c r="AJ33" s="344"/>
      <c r="AL33" s="229"/>
      <c r="AM33" s="378"/>
      <c r="AN33" s="42"/>
      <c r="AO33" s="279"/>
      <c r="AP33" s="442"/>
      <c r="AQ33" s="442"/>
      <c r="AR33" s="442"/>
      <c r="AS33" s="446"/>
      <c r="AT33" s="229"/>
      <c r="AU33" s="313"/>
      <c r="AV33" s="313"/>
      <c r="AW33" s="313"/>
      <c r="AX33" s="313"/>
      <c r="AY33" s="313"/>
      <c r="AZ33" s="313"/>
      <c r="BA33" s="313"/>
      <c r="BB33" s="313"/>
    </row>
    <row r="34" spans="1:54" ht="16.5" customHeight="1">
      <c r="A34" s="646"/>
      <c r="B34" s="632" t="s">
        <v>11</v>
      </c>
      <c r="C34" s="633"/>
      <c r="D34" s="356"/>
      <c r="E34" s="357"/>
      <c r="F34" s="357"/>
      <c r="G34" s="357"/>
      <c r="H34" s="358"/>
      <c r="I34" s="632" t="s">
        <v>71</v>
      </c>
      <c r="J34" s="633"/>
      <c r="K34" s="356"/>
      <c r="L34" s="143"/>
      <c r="M34" s="180"/>
      <c r="N34" s="357"/>
      <c r="O34" s="360"/>
      <c r="P34" s="632" t="s">
        <v>11</v>
      </c>
      <c r="Q34" s="633"/>
      <c r="R34" s="356"/>
      <c r="S34" s="357"/>
      <c r="T34" s="357"/>
      <c r="U34" s="357"/>
      <c r="V34" s="358"/>
      <c r="W34" s="611" t="s">
        <v>11</v>
      </c>
      <c r="X34" s="612"/>
      <c r="Y34" s="356"/>
      <c r="Z34" s="357"/>
      <c r="AA34" s="357"/>
      <c r="AB34" s="357"/>
      <c r="AC34" s="358"/>
      <c r="AD34" s="682" t="s">
        <v>11</v>
      </c>
      <c r="AE34" s="640"/>
      <c r="AF34" s="180"/>
      <c r="AG34" s="357"/>
      <c r="AH34" s="357"/>
      <c r="AI34" s="357"/>
      <c r="AJ34" s="448"/>
      <c r="AL34" s="229"/>
      <c r="AM34" s="382"/>
      <c r="AN34" s="416"/>
      <c r="AO34" s="278"/>
      <c r="AP34" s="229"/>
      <c r="AQ34" s="313"/>
      <c r="AR34" s="229"/>
      <c r="AS34" s="229"/>
      <c r="AT34" s="229"/>
    </row>
    <row r="35" spans="1:54" s="15" customFormat="1" ht="16.5" customHeight="1">
      <c r="A35" s="646"/>
      <c r="B35" s="630" t="s">
        <v>10</v>
      </c>
      <c r="C35" s="631"/>
      <c r="D35" s="361">
        <v>2.5</v>
      </c>
      <c r="E35" s="362"/>
      <c r="F35" s="362"/>
      <c r="G35" s="362"/>
      <c r="H35" s="363"/>
      <c r="I35" s="630" t="s">
        <v>10</v>
      </c>
      <c r="J35" s="631"/>
      <c r="K35" s="361" t="s">
        <v>53</v>
      </c>
      <c r="L35" s="449"/>
      <c r="M35" s="361"/>
      <c r="N35" s="362"/>
      <c r="O35" s="366"/>
      <c r="P35" s="630" t="s">
        <v>10</v>
      </c>
      <c r="Q35" s="631"/>
      <c r="R35" s="361" t="s">
        <v>59</v>
      </c>
      <c r="S35" s="362"/>
      <c r="T35" s="362"/>
      <c r="U35" s="362"/>
      <c r="V35" s="363"/>
      <c r="W35" s="630" t="s">
        <v>10</v>
      </c>
      <c r="X35" s="631"/>
      <c r="Y35" s="361">
        <v>2.5</v>
      </c>
      <c r="Z35" s="362"/>
      <c r="AA35" s="362"/>
      <c r="AB35" s="362"/>
      <c r="AC35" s="363"/>
      <c r="AD35" s="683" t="s">
        <v>10</v>
      </c>
      <c r="AE35" s="638"/>
      <c r="AF35" s="361">
        <v>2.5</v>
      </c>
      <c r="AG35" s="362"/>
      <c r="AH35" s="362"/>
      <c r="AI35" s="362"/>
      <c r="AJ35" s="346"/>
      <c r="AM35" s="382"/>
      <c r="AN35" s="416"/>
      <c r="AO35" s="278"/>
      <c r="AP35" s="16"/>
      <c r="AQ35" s="16"/>
      <c r="AR35" s="16"/>
      <c r="AS35" s="16"/>
      <c r="AT35" s="16"/>
    </row>
    <row r="36" spans="1:54" s="15" customFormat="1" ht="24" customHeight="1" thickBot="1">
      <c r="A36" s="647"/>
      <c r="B36" s="628" t="s">
        <v>52</v>
      </c>
      <c r="C36" s="629"/>
      <c r="D36" s="367">
        <f>D30*70+D31*75+D32*25+D33*60+D35*45</f>
        <v>820.95779220779218</v>
      </c>
      <c r="E36" s="368"/>
      <c r="F36" s="368"/>
      <c r="G36" s="368"/>
      <c r="H36" s="369"/>
      <c r="I36" s="628" t="s">
        <v>52</v>
      </c>
      <c r="J36" s="629"/>
      <c r="K36" s="367">
        <f>K30*70+K31*75+K32*25+K33*60+K35*45</f>
        <v>874.64285714285711</v>
      </c>
      <c r="L36" s="450"/>
      <c r="M36" s="368"/>
      <c r="N36" s="368"/>
      <c r="O36" s="371"/>
      <c r="P36" s="628" t="s">
        <v>52</v>
      </c>
      <c r="Q36" s="629"/>
      <c r="R36" s="367">
        <f>R30*70+R31*75+R32*25+R33*60+R35*45+120</f>
        <v>850.20238095238096</v>
      </c>
      <c r="S36" s="368"/>
      <c r="T36" s="368"/>
      <c r="U36" s="368"/>
      <c r="V36" s="371"/>
      <c r="W36" s="641" t="s">
        <v>52</v>
      </c>
      <c r="X36" s="642"/>
      <c r="Y36" s="367">
        <f>Y30*70+Y31*75+Y32*25+Y33*60+Y35*45+Y34*120</f>
        <v>876.14113827349115</v>
      </c>
      <c r="Z36" s="368"/>
      <c r="AA36" s="368"/>
      <c r="AB36" s="368"/>
      <c r="AC36" s="369"/>
      <c r="AD36" s="634" t="s">
        <v>52</v>
      </c>
      <c r="AE36" s="635"/>
      <c r="AF36" s="367">
        <f>AF30*70+AF31*75+AF32*25+AF33*60+AF35*45</f>
        <v>836.68650793650795</v>
      </c>
      <c r="AG36" s="368"/>
      <c r="AH36" s="368"/>
      <c r="AI36" s="368"/>
      <c r="AJ36" s="326"/>
      <c r="AM36" s="382"/>
      <c r="AN36" s="278"/>
      <c r="AO36" s="279"/>
      <c r="AP36" s="16"/>
      <c r="AQ36" s="16"/>
      <c r="AR36" s="16"/>
      <c r="AS36" s="16"/>
      <c r="AT36" s="16"/>
    </row>
    <row r="37" spans="1:54" s="376" customFormat="1" ht="18" customHeight="1">
      <c r="A37" s="699" t="s">
        <v>29</v>
      </c>
      <c r="B37" s="699"/>
      <c r="C37" s="699"/>
      <c r="D37" s="699"/>
      <c r="E37" s="699"/>
      <c r="F37" s="699"/>
      <c r="G37" s="699"/>
      <c r="H37" s="699"/>
      <c r="I37" s="699"/>
      <c r="J37" s="699"/>
      <c r="K37" s="699"/>
      <c r="L37" s="163"/>
      <c r="M37" s="451"/>
      <c r="N37" s="451"/>
      <c r="O37" s="452"/>
      <c r="P37" s="453"/>
      <c r="Q37" s="453"/>
      <c r="R37" s="453"/>
      <c r="S37" s="16"/>
      <c r="T37" s="16"/>
      <c r="U37" s="16"/>
      <c r="V37" s="453"/>
      <c r="W37" s="453"/>
      <c r="Z37" s="16"/>
      <c r="AA37" s="16"/>
      <c r="AB37" s="16"/>
      <c r="AG37" s="16"/>
      <c r="AH37" s="16"/>
      <c r="AI37" s="16"/>
      <c r="AM37" s="382"/>
      <c r="AN37" s="278"/>
      <c r="AO37" s="279"/>
      <c r="AP37" s="375"/>
      <c r="AQ37" s="375"/>
    </row>
    <row r="38" spans="1:54" s="18" customFormat="1" ht="18" customHeight="1">
      <c r="A38" s="610" t="s">
        <v>13</v>
      </c>
      <c r="B38" s="610"/>
      <c r="C38" s="610"/>
      <c r="D38" s="610"/>
      <c r="E38" s="610"/>
      <c r="F38" s="610"/>
      <c r="G38" s="610"/>
      <c r="H38" s="610"/>
      <c r="I38" s="610"/>
      <c r="J38" s="610"/>
      <c r="K38" s="610"/>
      <c r="L38" s="610"/>
      <c r="M38" s="610"/>
      <c r="N38" s="610"/>
      <c r="O38" s="610"/>
      <c r="P38" s="610"/>
      <c r="Q38" s="610"/>
      <c r="R38" s="610"/>
      <c r="S38" s="610"/>
      <c r="T38" s="610"/>
      <c r="U38" s="610"/>
      <c r="V38" s="610"/>
      <c r="W38" s="610"/>
      <c r="X38" s="610"/>
      <c r="Y38" s="17"/>
      <c r="Z38" s="163"/>
      <c r="AA38" s="163"/>
      <c r="AB38" s="163"/>
      <c r="AG38" s="163"/>
      <c r="AH38" s="163"/>
      <c r="AI38" s="163"/>
      <c r="AM38" s="382"/>
      <c r="AN38" s="278"/>
      <c r="AO38" s="398"/>
      <c r="AP38" s="17"/>
      <c r="AQ38" s="17"/>
    </row>
    <row r="39" spans="1:54" s="18" customFormat="1" ht="18" customHeight="1">
      <c r="A39" s="454" t="s">
        <v>12</v>
      </c>
      <c r="B39" s="454"/>
      <c r="C39" s="454"/>
      <c r="E39" s="17"/>
      <c r="F39" s="17"/>
      <c r="G39" s="17"/>
      <c r="H39" s="455"/>
      <c r="I39" s="455"/>
      <c r="J39" s="455"/>
      <c r="K39" s="454"/>
      <c r="L39" s="17"/>
      <c r="M39" s="17"/>
      <c r="N39" s="17"/>
      <c r="O39" s="377"/>
      <c r="P39" s="19"/>
      <c r="Q39" s="19"/>
      <c r="R39" s="19"/>
      <c r="S39" s="17"/>
      <c r="T39" s="17"/>
      <c r="U39" s="17"/>
      <c r="V39" s="19"/>
      <c r="W39" s="20"/>
      <c r="X39" s="17"/>
      <c r="Y39" s="17"/>
      <c r="Z39" s="17"/>
      <c r="AA39" s="17"/>
      <c r="AB39" s="17"/>
      <c r="AG39" s="17"/>
      <c r="AH39" s="17"/>
      <c r="AI39" s="17"/>
      <c r="AM39" s="382"/>
      <c r="AN39" s="278"/>
      <c r="AO39" s="278"/>
      <c r="AP39" s="17"/>
    </row>
    <row r="40" spans="1:54" s="98" customFormat="1" ht="19.5" customHeight="1">
      <c r="A40" s="698"/>
      <c r="B40" s="698"/>
      <c r="E40" s="17"/>
      <c r="F40" s="17"/>
      <c r="G40" s="17"/>
      <c r="I40" s="698"/>
      <c r="J40" s="698"/>
      <c r="L40" s="17"/>
      <c r="M40" s="17"/>
      <c r="N40" s="17"/>
      <c r="P40" s="698"/>
      <c r="Q40" s="698"/>
      <c r="R40" s="378"/>
      <c r="S40" s="295"/>
      <c r="T40" s="282"/>
      <c r="U40" s="17"/>
      <c r="W40" s="698"/>
      <c r="X40" s="698"/>
      <c r="Z40" s="17"/>
      <c r="AA40" s="17"/>
      <c r="AB40" s="17"/>
      <c r="AM40" s="382"/>
      <c r="AN40" s="278"/>
      <c r="AO40" s="278"/>
    </row>
    <row r="41" spans="1:54">
      <c r="R41" s="378"/>
      <c r="S41" s="42"/>
      <c r="T41" s="42"/>
      <c r="U41" s="313"/>
      <c r="AM41" s="229"/>
      <c r="AN41" s="229"/>
      <c r="AO41" s="229"/>
      <c r="AP41" s="229"/>
    </row>
    <row r="42" spans="1:54">
      <c r="R42" s="378"/>
      <c r="S42" s="174"/>
      <c r="T42" s="174"/>
      <c r="U42" s="313"/>
      <c r="AM42" s="229"/>
      <c r="AN42" s="229"/>
      <c r="AO42" s="229"/>
      <c r="AP42" s="229"/>
    </row>
    <row r="43" spans="1:54">
      <c r="R43" s="378"/>
      <c r="S43" s="42"/>
      <c r="T43" s="98"/>
      <c r="U43" s="313"/>
      <c r="AM43" s="229"/>
      <c r="AN43" s="229"/>
      <c r="AO43" s="229"/>
      <c r="AP43" s="229"/>
    </row>
    <row r="44" spans="1:54">
      <c r="R44" s="378"/>
      <c r="S44" s="42"/>
      <c r="T44" s="42"/>
      <c r="U44" s="313"/>
      <c r="AM44" s="229"/>
      <c r="AN44" s="229"/>
      <c r="AO44" s="229"/>
      <c r="AP44" s="229"/>
    </row>
    <row r="45" spans="1:54" ht="16.5" customHeight="1">
      <c r="R45" s="378"/>
      <c r="S45" s="42"/>
      <c r="T45" s="98"/>
      <c r="U45" s="313"/>
    </row>
    <row r="46" spans="1:54">
      <c r="R46" s="378"/>
      <c r="S46" s="295"/>
      <c r="T46" s="42"/>
      <c r="U46" s="313"/>
    </row>
    <row r="47" spans="1:54">
      <c r="R47" s="378"/>
      <c r="S47" s="42"/>
      <c r="T47" s="42"/>
      <c r="U47" s="313"/>
    </row>
    <row r="48" spans="1:54">
      <c r="R48" s="378"/>
      <c r="S48" s="42"/>
      <c r="T48" s="98"/>
      <c r="U48" s="313"/>
    </row>
    <row r="49" spans="18:21">
      <c r="R49" s="378"/>
      <c r="S49" s="295"/>
      <c r="T49" s="174"/>
      <c r="U49" s="313"/>
    </row>
    <row r="50" spans="18:21">
      <c r="R50" s="313"/>
      <c r="S50" s="313"/>
      <c r="T50" s="313"/>
      <c r="U50" s="313"/>
    </row>
  </sheetData>
  <mergeCells count="94">
    <mergeCell ref="A1:AJ1"/>
    <mergeCell ref="W2:Y2"/>
    <mergeCell ref="AD2:AF2"/>
    <mergeCell ref="P3:Q3"/>
    <mergeCell ref="R3:V3"/>
    <mergeCell ref="W3:X3"/>
    <mergeCell ref="Y3:AC3"/>
    <mergeCell ref="AD3:AE3"/>
    <mergeCell ref="AF3:AJ3"/>
    <mergeCell ref="B3:C3"/>
    <mergeCell ref="D3:H3"/>
    <mergeCell ref="I3:J3"/>
    <mergeCell ref="K3:O3"/>
    <mergeCell ref="A7:A11"/>
    <mergeCell ref="I7:I11"/>
    <mergeCell ref="I5:I6"/>
    <mergeCell ref="B5:B6"/>
    <mergeCell ref="C18:C21"/>
    <mergeCell ref="A5:A6"/>
    <mergeCell ref="B7:B11"/>
    <mergeCell ref="B17:B21"/>
    <mergeCell ref="I17:I21"/>
    <mergeCell ref="I12:I16"/>
    <mergeCell ref="J18:J21"/>
    <mergeCell ref="B12:B16"/>
    <mergeCell ref="B33:C33"/>
    <mergeCell ref="A29:A36"/>
    <mergeCell ref="B29:C29"/>
    <mergeCell ref="A12:A16"/>
    <mergeCell ref="A22:A26"/>
    <mergeCell ref="B30:C30"/>
    <mergeCell ref="I30:J30"/>
    <mergeCell ref="B31:C31"/>
    <mergeCell ref="A17:A21"/>
    <mergeCell ref="I22:I26"/>
    <mergeCell ref="B22:B26"/>
    <mergeCell ref="I31:J31"/>
    <mergeCell ref="I32:J32"/>
    <mergeCell ref="P40:Q40"/>
    <mergeCell ref="B35:C35"/>
    <mergeCell ref="B34:C34"/>
    <mergeCell ref="I34:J34"/>
    <mergeCell ref="P34:Q34"/>
    <mergeCell ref="A40:B40"/>
    <mergeCell ref="I40:J40"/>
    <mergeCell ref="I35:J35"/>
    <mergeCell ref="P35:Q35"/>
    <mergeCell ref="W40:X40"/>
    <mergeCell ref="I29:J29"/>
    <mergeCell ref="A37:K37"/>
    <mergeCell ref="B32:C32"/>
    <mergeCell ref="I33:J33"/>
    <mergeCell ref="P33:Q33"/>
    <mergeCell ref="B36:C36"/>
    <mergeCell ref="I36:J36"/>
    <mergeCell ref="P36:Q36"/>
    <mergeCell ref="W34:X34"/>
    <mergeCell ref="W35:X35"/>
    <mergeCell ref="W36:X36"/>
    <mergeCell ref="W31:X31"/>
    <mergeCell ref="W32:X32"/>
    <mergeCell ref="W33:X33"/>
    <mergeCell ref="A38:X38"/>
    <mergeCell ref="AE18:AE21"/>
    <mergeCell ref="W17:W21"/>
    <mergeCell ref="W7:W11"/>
    <mergeCell ref="W12:W16"/>
    <mergeCell ref="X18:X21"/>
    <mergeCell ref="AD12:AD16"/>
    <mergeCell ref="AD7:AD11"/>
    <mergeCell ref="W5:W6"/>
    <mergeCell ref="AD22:AD26"/>
    <mergeCell ref="W22:W26"/>
    <mergeCell ref="AD17:AD21"/>
    <mergeCell ref="P14:P19"/>
    <mergeCell ref="P20:P26"/>
    <mergeCell ref="P5:P6"/>
    <mergeCell ref="AD5:AD6"/>
    <mergeCell ref="P7:P13"/>
    <mergeCell ref="Q21:Q24"/>
    <mergeCell ref="AD32:AE32"/>
    <mergeCell ref="AD33:AE33"/>
    <mergeCell ref="AD36:AE36"/>
    <mergeCell ref="P29:Q29"/>
    <mergeCell ref="AD34:AE34"/>
    <mergeCell ref="AD35:AE35"/>
    <mergeCell ref="W29:X29"/>
    <mergeCell ref="W30:X30"/>
    <mergeCell ref="AD30:AE30"/>
    <mergeCell ref="AD31:AE31"/>
    <mergeCell ref="AD29:AE29"/>
    <mergeCell ref="P30:Q30"/>
    <mergeCell ref="P32:Q32"/>
    <mergeCell ref="P31:Q31"/>
  </mergeCells>
  <phoneticPr fontId="1" type="noConversion"/>
  <dataValidations count="2">
    <dataValidation type="list" allowBlank="1" showInputMessage="1" showErrorMessage="1" sqref="C22:C26" xr:uid="{00000000-0002-0000-0500-000000000000}">
      <formula1>湯食</formula1>
    </dataValidation>
    <dataValidation type="list" allowBlank="1" showInputMessage="1" showErrorMessage="1" sqref="B22" xr:uid="{00000000-0002-0000-0500-000001000000}">
      <formula1>湯品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J59"/>
  <sheetViews>
    <sheetView zoomScale="80" zoomScaleNormal="80" workbookViewId="0">
      <selection sqref="A1:AJ1"/>
    </sheetView>
  </sheetViews>
  <sheetFormatPr defaultColWidth="8.875" defaultRowHeight="16.5"/>
  <cols>
    <col min="1" max="1" width="8.875" style="228"/>
    <col min="2" max="2" width="9.5" style="228" customWidth="1"/>
    <col min="3" max="3" width="10.125" style="228" customWidth="1"/>
    <col min="4" max="4" width="8.375" style="228" customWidth="1"/>
    <col min="5" max="7" width="5.625" style="228" hidden="1" customWidth="1"/>
    <col min="8" max="8" width="5.625" style="228" customWidth="1"/>
    <col min="9" max="9" width="9.625" style="228" customWidth="1"/>
    <col min="10" max="10" width="10.375" style="228" customWidth="1"/>
    <col min="11" max="11" width="8.375" style="228" customWidth="1"/>
    <col min="12" max="14" width="5.625" style="228" hidden="1" customWidth="1"/>
    <col min="15" max="15" width="5.625" style="228" customWidth="1"/>
    <col min="16" max="16" width="9.625" style="228" customWidth="1"/>
    <col min="17" max="17" width="10.125" style="228" customWidth="1"/>
    <col min="18" max="18" width="8.375" style="228" customWidth="1"/>
    <col min="19" max="21" width="5.625" style="228" hidden="1" customWidth="1"/>
    <col min="22" max="22" width="5.625" style="228" customWidth="1"/>
    <col min="23" max="23" width="8.875" style="228"/>
    <col min="24" max="24" width="10" style="228" customWidth="1"/>
    <col min="25" max="25" width="8.375" style="228" customWidth="1"/>
    <col min="26" max="28" width="5.625" style="228" hidden="1" customWidth="1"/>
    <col min="29" max="29" width="5.625" style="228" customWidth="1"/>
    <col min="30" max="30" width="8.875" style="228"/>
    <col min="31" max="31" width="10.625" style="228" customWidth="1"/>
    <col min="32" max="32" width="8.375" style="228" customWidth="1"/>
    <col min="33" max="35" width="5.625" style="228" hidden="1" customWidth="1"/>
    <col min="36" max="36" width="5.625" style="228" customWidth="1"/>
    <col min="37" max="16384" width="8.875" style="228"/>
  </cols>
  <sheetData>
    <row r="1" spans="1:62" ht="21" customHeight="1">
      <c r="A1" s="664" t="s">
        <v>452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/>
      <c r="R1" s="664"/>
      <c r="S1" s="664"/>
      <c r="T1" s="664"/>
      <c r="U1" s="664"/>
      <c r="V1" s="664"/>
      <c r="W1" s="664"/>
      <c r="X1" s="664"/>
      <c r="Y1" s="664"/>
      <c r="Z1" s="664"/>
      <c r="AA1" s="664"/>
      <c r="AB1" s="664"/>
      <c r="AC1" s="664"/>
      <c r="AD1" s="664"/>
      <c r="AE1" s="664"/>
      <c r="AF1" s="664"/>
      <c r="AG1" s="664"/>
      <c r="AH1" s="664"/>
      <c r="AI1" s="664"/>
      <c r="AJ1" s="664"/>
      <c r="AK1" s="227"/>
      <c r="AL1" s="227"/>
      <c r="AM1" s="227"/>
      <c r="AN1" s="227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</row>
    <row r="2" spans="1:62" ht="21" customHeight="1" thickBot="1">
      <c r="A2" s="230" t="s">
        <v>360</v>
      </c>
      <c r="B2" s="231"/>
      <c r="C2" s="231"/>
      <c r="D2" s="231"/>
      <c r="H2" s="231"/>
      <c r="I2" s="231"/>
      <c r="J2" s="231"/>
      <c r="K2" s="231"/>
      <c r="O2" s="231"/>
      <c r="P2" s="231"/>
      <c r="Q2" s="231"/>
      <c r="R2" s="231"/>
      <c r="V2" s="231"/>
      <c r="W2" s="665" t="s">
        <v>6</v>
      </c>
      <c r="X2" s="666"/>
      <c r="Y2" s="666"/>
      <c r="AC2" s="231"/>
      <c r="AD2" s="665" t="s">
        <v>8</v>
      </c>
      <c r="AE2" s="665"/>
      <c r="AF2" s="665"/>
      <c r="AJ2" s="231"/>
      <c r="AK2" s="232"/>
      <c r="AL2" s="233"/>
      <c r="AT2" s="378"/>
      <c r="AU2" s="383"/>
      <c r="AV2" s="383"/>
      <c r="AW2" s="295"/>
      <c r="AX2" s="295"/>
      <c r="AY2" s="295"/>
      <c r="AZ2" s="295"/>
      <c r="BA2" s="313"/>
    </row>
    <row r="3" spans="1:62" s="239" customFormat="1" ht="16.5" customHeight="1" thickBot="1">
      <c r="A3" s="236" t="s">
        <v>83</v>
      </c>
      <c r="B3" s="710">
        <v>46006</v>
      </c>
      <c r="C3" s="711"/>
      <c r="D3" s="707" t="s">
        <v>355</v>
      </c>
      <c r="E3" s="708"/>
      <c r="F3" s="708"/>
      <c r="G3" s="708"/>
      <c r="H3" s="709"/>
      <c r="I3" s="710">
        <v>46007</v>
      </c>
      <c r="J3" s="711"/>
      <c r="K3" s="674" t="s">
        <v>347</v>
      </c>
      <c r="L3" s="675"/>
      <c r="M3" s="675"/>
      <c r="N3" s="675"/>
      <c r="O3" s="676"/>
      <c r="P3" s="669" t="s">
        <v>277</v>
      </c>
      <c r="Q3" s="670"/>
      <c r="R3" s="671" t="s">
        <v>84</v>
      </c>
      <c r="S3" s="672"/>
      <c r="T3" s="672"/>
      <c r="U3" s="672"/>
      <c r="V3" s="673"/>
      <c r="W3" s="710">
        <v>46009</v>
      </c>
      <c r="X3" s="711"/>
      <c r="Y3" s="674" t="s">
        <v>348</v>
      </c>
      <c r="Z3" s="675"/>
      <c r="AA3" s="675"/>
      <c r="AB3" s="675"/>
      <c r="AC3" s="676"/>
      <c r="AD3" s="710">
        <v>46010</v>
      </c>
      <c r="AE3" s="711"/>
      <c r="AF3" s="677" t="s">
        <v>42</v>
      </c>
      <c r="AG3" s="678"/>
      <c r="AH3" s="678"/>
      <c r="AI3" s="678"/>
      <c r="AJ3" s="679"/>
      <c r="AK3" s="712"/>
      <c r="AL3" s="712"/>
      <c r="AM3" s="49"/>
      <c r="AN3" s="98"/>
      <c r="AO3" s="98"/>
      <c r="AP3" s="456"/>
      <c r="AQ3" s="456"/>
      <c r="AR3" s="456"/>
      <c r="AS3" s="296"/>
      <c r="AT3" s="252"/>
      <c r="AU3" s="295"/>
      <c r="AV3" s="295"/>
      <c r="AW3" s="98"/>
      <c r="AX3" s="98"/>
      <c r="AY3" s="295"/>
      <c r="AZ3" s="295"/>
      <c r="BA3" s="98"/>
    </row>
    <row r="4" spans="1:62" s="251" customFormat="1" ht="18" customHeight="1">
      <c r="A4" s="240" t="s">
        <v>36</v>
      </c>
      <c r="B4" s="384" t="s">
        <v>46</v>
      </c>
      <c r="C4" s="226" t="s">
        <v>47</v>
      </c>
      <c r="D4" s="457" t="s">
        <v>361</v>
      </c>
      <c r="E4" s="386" t="s">
        <v>107</v>
      </c>
      <c r="F4" s="386" t="s">
        <v>238</v>
      </c>
      <c r="G4" s="386" t="s">
        <v>239</v>
      </c>
      <c r="H4" s="141" t="s">
        <v>240</v>
      </c>
      <c r="I4" s="250" t="s">
        <v>356</v>
      </c>
      <c r="J4" s="242" t="s">
        <v>43</v>
      </c>
      <c r="K4" s="247" t="s">
        <v>357</v>
      </c>
      <c r="L4" s="243" t="s">
        <v>107</v>
      </c>
      <c r="M4" s="243" t="s">
        <v>108</v>
      </c>
      <c r="N4" s="243" t="s">
        <v>109</v>
      </c>
      <c r="O4" s="224" t="s">
        <v>56</v>
      </c>
      <c r="P4" s="250" t="s">
        <v>356</v>
      </c>
      <c r="Q4" s="242" t="s">
        <v>43</v>
      </c>
      <c r="R4" s="247" t="s">
        <v>357</v>
      </c>
      <c r="S4" s="243" t="s">
        <v>107</v>
      </c>
      <c r="T4" s="243" t="s">
        <v>108</v>
      </c>
      <c r="U4" s="243" t="s">
        <v>109</v>
      </c>
      <c r="V4" s="224" t="s">
        <v>56</v>
      </c>
      <c r="W4" s="250" t="s">
        <v>356</v>
      </c>
      <c r="X4" s="242" t="s">
        <v>43</v>
      </c>
      <c r="Y4" s="247" t="s">
        <v>357</v>
      </c>
      <c r="Z4" s="243" t="s">
        <v>107</v>
      </c>
      <c r="AA4" s="243" t="s">
        <v>108</v>
      </c>
      <c r="AB4" s="243" t="s">
        <v>109</v>
      </c>
      <c r="AC4" s="224" t="s">
        <v>56</v>
      </c>
      <c r="AD4" s="250" t="s">
        <v>356</v>
      </c>
      <c r="AE4" s="242" t="s">
        <v>43</v>
      </c>
      <c r="AF4" s="247" t="s">
        <v>357</v>
      </c>
      <c r="AG4" s="243" t="s">
        <v>107</v>
      </c>
      <c r="AH4" s="243" t="s">
        <v>108</v>
      </c>
      <c r="AI4" s="243" t="s">
        <v>109</v>
      </c>
      <c r="AJ4" s="224" t="s">
        <v>56</v>
      </c>
      <c r="AL4" s="257"/>
      <c r="AM4" s="49"/>
      <c r="AN4" s="98"/>
      <c r="AO4" s="98"/>
      <c r="AP4" s="456"/>
      <c r="AQ4" s="456"/>
      <c r="AR4" s="456"/>
      <c r="AS4" s="296"/>
      <c r="AT4" s="252"/>
      <c r="AU4" s="295"/>
      <c r="AV4" s="295"/>
      <c r="AW4" s="98"/>
      <c r="AX4" s="295"/>
      <c r="AY4" s="295"/>
      <c r="AZ4" s="295"/>
      <c r="BA4" s="174"/>
      <c r="BB4" s="257"/>
      <c r="BC4" s="257"/>
      <c r="BD4" s="257"/>
      <c r="BE4" s="257"/>
      <c r="BF4" s="257"/>
      <c r="BG4" s="257"/>
      <c r="BH4" s="257"/>
      <c r="BI4" s="257"/>
      <c r="BJ4" s="257"/>
    </row>
    <row r="5" spans="1:62" ht="18" customHeight="1">
      <c r="A5" s="650" t="s">
        <v>3</v>
      </c>
      <c r="B5" s="716" t="s">
        <v>241</v>
      </c>
      <c r="C5" s="143" t="s">
        <v>133</v>
      </c>
      <c r="D5" s="143">
        <v>120</v>
      </c>
      <c r="E5" s="192">
        <f>D5/20</f>
        <v>6</v>
      </c>
      <c r="F5" s="192"/>
      <c r="G5" s="192"/>
      <c r="H5" s="185"/>
      <c r="I5" s="680" t="s">
        <v>141</v>
      </c>
      <c r="J5" s="143" t="s">
        <v>95</v>
      </c>
      <c r="K5" s="143">
        <v>80</v>
      </c>
      <c r="L5" s="209">
        <f>K5/20</f>
        <v>4</v>
      </c>
      <c r="M5" s="209"/>
      <c r="N5" s="209"/>
      <c r="O5" s="210"/>
      <c r="P5" s="680" t="s">
        <v>165</v>
      </c>
      <c r="Q5" s="143" t="s">
        <v>133</v>
      </c>
      <c r="R5" s="143">
        <v>110</v>
      </c>
      <c r="S5" s="391">
        <f>R5/20</f>
        <v>5.5</v>
      </c>
      <c r="T5" s="391"/>
      <c r="U5" s="391"/>
      <c r="V5" s="184"/>
      <c r="W5" s="680" t="s">
        <v>141</v>
      </c>
      <c r="X5" s="143" t="s">
        <v>95</v>
      </c>
      <c r="Y5" s="143">
        <v>80</v>
      </c>
      <c r="Z5" s="391">
        <f>Y5/20</f>
        <v>4</v>
      </c>
      <c r="AA5" s="391"/>
      <c r="AB5" s="391"/>
      <c r="AC5" s="458"/>
      <c r="AD5" s="680" t="s">
        <v>70</v>
      </c>
      <c r="AE5" s="258" t="s">
        <v>9</v>
      </c>
      <c r="AF5" s="258">
        <v>120</v>
      </c>
      <c r="AG5" s="391">
        <f>AF5/20</f>
        <v>6</v>
      </c>
      <c r="AH5" s="391"/>
      <c r="AI5" s="391"/>
      <c r="AJ5" s="392"/>
      <c r="AL5" s="229"/>
      <c r="AM5" s="252"/>
      <c r="AN5" s="42"/>
      <c r="AO5" s="42"/>
      <c r="AP5" s="295"/>
      <c r="AQ5" s="295"/>
      <c r="AR5" s="295"/>
      <c r="AS5" s="295"/>
      <c r="AT5" s="252"/>
      <c r="AU5" s="295"/>
      <c r="AV5" s="42"/>
      <c r="AW5" s="49"/>
      <c r="AX5" s="295"/>
      <c r="AY5" s="295"/>
      <c r="AZ5" s="295"/>
      <c r="BA5" s="313"/>
    </row>
    <row r="6" spans="1:62" ht="18" customHeight="1">
      <c r="A6" s="667"/>
      <c r="B6" s="717"/>
      <c r="C6" s="143"/>
      <c r="D6" s="143"/>
      <c r="E6" s="192"/>
      <c r="F6" s="192"/>
      <c r="G6" s="192"/>
      <c r="H6" s="185"/>
      <c r="I6" s="681"/>
      <c r="J6" s="264" t="s">
        <v>98</v>
      </c>
      <c r="K6" s="143">
        <v>20</v>
      </c>
      <c r="L6" s="209">
        <f>K6/20</f>
        <v>1</v>
      </c>
      <c r="M6" s="209"/>
      <c r="N6" s="209"/>
      <c r="O6" s="210"/>
      <c r="P6" s="681"/>
      <c r="R6" s="459"/>
      <c r="S6" s="459"/>
      <c r="T6" s="459"/>
      <c r="U6" s="459"/>
      <c r="V6" s="184"/>
      <c r="W6" s="681"/>
      <c r="X6" s="264" t="s">
        <v>98</v>
      </c>
      <c r="Y6" s="264">
        <v>30</v>
      </c>
      <c r="Z6" s="391">
        <f>Y6/20</f>
        <v>1.5</v>
      </c>
      <c r="AA6" s="391"/>
      <c r="AB6" s="391"/>
      <c r="AC6" s="458"/>
      <c r="AD6" s="681"/>
      <c r="AE6" s="258"/>
      <c r="AF6" s="258"/>
      <c r="AG6" s="391"/>
      <c r="AH6" s="391"/>
      <c r="AI6" s="391"/>
      <c r="AJ6" s="392"/>
      <c r="AL6" s="378"/>
      <c r="AM6" s="252"/>
      <c r="AN6" s="295"/>
      <c r="AO6" s="295"/>
      <c r="AP6" s="98"/>
      <c r="AQ6" s="98"/>
      <c r="AR6" s="295"/>
      <c r="AS6" s="295"/>
      <c r="AT6" s="252"/>
      <c r="AU6" s="288"/>
      <c r="AV6" s="42"/>
      <c r="AW6" s="295"/>
      <c r="AX6" s="295"/>
      <c r="AY6" s="295"/>
      <c r="AZ6" s="295"/>
      <c r="BA6" s="313"/>
    </row>
    <row r="7" spans="1:62" ht="18" customHeight="1">
      <c r="A7" s="650" t="s">
        <v>37</v>
      </c>
      <c r="B7" s="613" t="s">
        <v>245</v>
      </c>
      <c r="C7" s="460" t="s">
        <v>163</v>
      </c>
      <c r="D7" s="201">
        <v>25</v>
      </c>
      <c r="E7" s="143"/>
      <c r="F7" s="402"/>
      <c r="G7" s="145">
        <f>D7/100</f>
        <v>0.25</v>
      </c>
      <c r="H7" s="185"/>
      <c r="I7" s="713" t="s">
        <v>164</v>
      </c>
      <c r="J7" s="170" t="s">
        <v>181</v>
      </c>
      <c r="K7" s="170">
        <v>100</v>
      </c>
      <c r="L7" s="145"/>
      <c r="M7" s="145">
        <f>K7*0.65/35</f>
        <v>1.8571428571428572</v>
      </c>
      <c r="N7" s="145"/>
      <c r="O7" s="210"/>
      <c r="P7" s="613" t="s">
        <v>412</v>
      </c>
      <c r="Q7" s="143" t="s">
        <v>207</v>
      </c>
      <c r="R7" s="143">
        <v>25</v>
      </c>
      <c r="S7" s="391"/>
      <c r="T7" s="391">
        <f>R7*0.8/35</f>
        <v>0.5714285714285714</v>
      </c>
      <c r="U7" s="391"/>
      <c r="V7" s="184"/>
      <c r="W7" s="613" t="s">
        <v>126</v>
      </c>
      <c r="X7" s="174" t="s">
        <v>148</v>
      </c>
      <c r="Y7" s="189">
        <v>105</v>
      </c>
      <c r="Z7" s="169"/>
      <c r="AA7" s="169">
        <f>Y7*0.65/35</f>
        <v>1.95</v>
      </c>
      <c r="AB7" s="169"/>
      <c r="AC7" s="458"/>
      <c r="AD7" s="613" t="s">
        <v>184</v>
      </c>
      <c r="AE7" s="268" t="s">
        <v>58</v>
      </c>
      <c r="AF7" s="142">
        <v>75</v>
      </c>
      <c r="AG7" s="394"/>
      <c r="AH7" s="394">
        <f>AF7*0.8/35</f>
        <v>1.7142857142857142</v>
      </c>
      <c r="AI7" s="394"/>
      <c r="AJ7" s="392"/>
      <c r="AL7" s="382"/>
      <c r="AM7" s="382"/>
      <c r="AN7" s="382"/>
      <c r="AO7" s="382"/>
      <c r="AP7" s="382"/>
      <c r="AQ7" s="382"/>
      <c r="AR7" s="382"/>
      <c r="AS7" s="382"/>
      <c r="AT7" s="382"/>
      <c r="AU7" s="382"/>
      <c r="AV7" s="382"/>
      <c r="AW7" s="382"/>
      <c r="AX7" s="174"/>
      <c r="AY7" s="295"/>
      <c r="AZ7" s="290"/>
      <c r="BA7" s="313"/>
    </row>
    <row r="8" spans="1:62" ht="18" customHeight="1">
      <c r="A8" s="650"/>
      <c r="B8" s="624"/>
      <c r="C8" s="201" t="s">
        <v>217</v>
      </c>
      <c r="D8" s="201">
        <v>60</v>
      </c>
      <c r="E8" s="143"/>
      <c r="F8" s="402">
        <f>D8/35</f>
        <v>1.7142857142857142</v>
      </c>
      <c r="G8" s="145"/>
      <c r="H8" s="185"/>
      <c r="I8" s="714"/>
      <c r="J8" s="145" t="s">
        <v>182</v>
      </c>
      <c r="K8" s="145">
        <v>30</v>
      </c>
      <c r="L8" s="258">
        <f>K8/90</f>
        <v>0.33333333333333331</v>
      </c>
      <c r="M8" s="258"/>
      <c r="N8" s="145"/>
      <c r="O8" s="210"/>
      <c r="P8" s="624"/>
      <c r="Q8" s="142" t="s">
        <v>130</v>
      </c>
      <c r="R8" s="142">
        <v>30</v>
      </c>
      <c r="S8" s="169">
        <f>R8/85</f>
        <v>0.35294117647058826</v>
      </c>
      <c r="T8" s="169"/>
      <c r="U8" s="169"/>
      <c r="V8" s="184"/>
      <c r="W8" s="624"/>
      <c r="X8" s="142" t="s">
        <v>127</v>
      </c>
      <c r="Y8" s="143" t="s">
        <v>114</v>
      </c>
      <c r="Z8" s="169"/>
      <c r="AA8" s="169"/>
      <c r="AB8" s="169"/>
      <c r="AC8" s="458"/>
      <c r="AD8" s="624"/>
      <c r="AE8" s="268" t="s">
        <v>185</v>
      </c>
      <c r="AF8" s="226" t="s">
        <v>218</v>
      </c>
      <c r="AG8" s="393"/>
      <c r="AH8" s="394"/>
      <c r="AI8" s="394"/>
      <c r="AJ8" s="392"/>
      <c r="AL8" s="382"/>
      <c r="AM8" s="382"/>
      <c r="AN8" s="382"/>
      <c r="AO8" s="382"/>
      <c r="AP8" s="382"/>
      <c r="AQ8" s="382"/>
      <c r="AR8" s="382"/>
      <c r="AS8" s="382"/>
      <c r="AT8" s="382"/>
      <c r="AU8" s="382"/>
      <c r="AV8" s="382"/>
      <c r="AW8" s="382"/>
      <c r="AX8" s="295"/>
      <c r="AY8" s="295"/>
      <c r="AZ8" s="288"/>
      <c r="BA8" s="313"/>
    </row>
    <row r="9" spans="1:62" ht="18" customHeight="1">
      <c r="A9" s="650"/>
      <c r="B9" s="624"/>
      <c r="C9" s="201" t="s">
        <v>179</v>
      </c>
      <c r="D9" s="201">
        <v>10</v>
      </c>
      <c r="E9" s="143"/>
      <c r="F9" s="402"/>
      <c r="G9" s="145">
        <f>D9/100</f>
        <v>0.1</v>
      </c>
      <c r="H9" s="185"/>
      <c r="I9" s="714"/>
      <c r="J9" s="145" t="s">
        <v>57</v>
      </c>
      <c r="K9" s="145">
        <v>5</v>
      </c>
      <c r="L9" s="258"/>
      <c r="M9" s="145"/>
      <c r="N9" s="145">
        <f>K9/100</f>
        <v>0.05</v>
      </c>
      <c r="O9" s="210"/>
      <c r="P9" s="624"/>
      <c r="Q9" s="201" t="s">
        <v>73</v>
      </c>
      <c r="R9" s="461">
        <v>10</v>
      </c>
      <c r="S9" s="169"/>
      <c r="T9" s="169"/>
      <c r="U9" s="169">
        <f>R9/100</f>
        <v>0.1</v>
      </c>
      <c r="V9" s="184"/>
      <c r="W9" s="624"/>
      <c r="X9" s="143" t="s">
        <v>85</v>
      </c>
      <c r="Y9" s="143" t="s">
        <v>114</v>
      </c>
      <c r="Z9" s="169"/>
      <c r="AA9" s="169"/>
      <c r="AB9" s="169"/>
      <c r="AC9" s="458"/>
      <c r="AD9" s="624"/>
      <c r="AE9" s="268" t="s">
        <v>161</v>
      </c>
      <c r="AF9" s="142">
        <v>35</v>
      </c>
      <c r="AG9" s="393"/>
      <c r="AH9" s="394"/>
      <c r="AI9" s="394">
        <f>AF9/100</f>
        <v>0.35</v>
      </c>
      <c r="AJ9" s="392"/>
      <c r="AL9" s="382"/>
      <c r="AM9" s="382"/>
      <c r="AN9" s="382"/>
      <c r="AO9" s="382"/>
      <c r="AP9" s="382"/>
      <c r="AQ9" s="382"/>
      <c r="AR9" s="382"/>
      <c r="AS9" s="382"/>
      <c r="AT9" s="382"/>
      <c r="AU9" s="382"/>
      <c r="AV9" s="382"/>
      <c r="AW9" s="382"/>
      <c r="AX9" s="174"/>
      <c r="AY9" s="295"/>
      <c r="AZ9" s="290"/>
      <c r="BA9" s="313"/>
    </row>
    <row r="10" spans="1:62" ht="18" customHeight="1">
      <c r="A10" s="650"/>
      <c r="B10" s="624"/>
      <c r="C10" s="196" t="s">
        <v>259</v>
      </c>
      <c r="D10" s="145">
        <v>20</v>
      </c>
      <c r="E10" s="143">
        <f>D10/30</f>
        <v>0.66666666666666663</v>
      </c>
      <c r="F10" s="402"/>
      <c r="G10" s="145"/>
      <c r="H10" s="185"/>
      <c r="I10" s="714"/>
      <c r="J10" s="462" t="s">
        <v>152</v>
      </c>
      <c r="K10" s="142" t="s">
        <v>155</v>
      </c>
      <c r="L10" s="463"/>
      <c r="M10" s="145"/>
      <c r="N10" s="145"/>
      <c r="O10" s="210"/>
      <c r="P10" s="624"/>
      <c r="Q10" s="201" t="s">
        <v>124</v>
      </c>
      <c r="R10" s="461">
        <v>15</v>
      </c>
      <c r="S10" s="169"/>
      <c r="T10" s="169"/>
      <c r="U10" s="169">
        <f>R10/100</f>
        <v>0.15</v>
      </c>
      <c r="V10" s="184"/>
      <c r="W10" s="624"/>
      <c r="X10" s="142" t="s">
        <v>166</v>
      </c>
      <c r="Y10" s="142">
        <v>20</v>
      </c>
      <c r="Z10" s="169"/>
      <c r="AA10" s="169"/>
      <c r="AB10" s="140">
        <f>Y10/100</f>
        <v>0.2</v>
      </c>
      <c r="AC10" s="458"/>
      <c r="AD10" s="624"/>
      <c r="AE10" s="268"/>
      <c r="AF10" s="142"/>
      <c r="AG10" s="415"/>
      <c r="AH10" s="394"/>
      <c r="AI10" s="394"/>
      <c r="AJ10" s="392"/>
      <c r="AL10" s="382"/>
      <c r="AM10" s="382"/>
      <c r="AN10" s="382"/>
      <c r="AO10" s="382"/>
      <c r="AP10" s="382"/>
      <c r="AQ10" s="382"/>
      <c r="AR10" s="382"/>
      <c r="AS10" s="382"/>
      <c r="AT10" s="382"/>
      <c r="AU10" s="382"/>
      <c r="AV10" s="382"/>
      <c r="AW10" s="382"/>
      <c r="AX10" s="313"/>
      <c r="AY10" s="295"/>
      <c r="AZ10" s="98"/>
      <c r="BA10" s="313"/>
    </row>
    <row r="11" spans="1:62" ht="18" customHeight="1">
      <c r="A11" s="650"/>
      <c r="B11" s="625"/>
      <c r="C11" s="145"/>
      <c r="D11" s="145"/>
      <c r="E11" s="143"/>
      <c r="F11" s="402"/>
      <c r="G11" s="145"/>
      <c r="H11" s="185"/>
      <c r="I11" s="715"/>
      <c r="K11" s="459"/>
      <c r="L11" s="145"/>
      <c r="M11" s="145"/>
      <c r="N11" s="145"/>
      <c r="O11" s="210"/>
      <c r="P11" s="624"/>
      <c r="Q11" s="268" t="s">
        <v>185</v>
      </c>
      <c r="R11" s="226" t="s">
        <v>155</v>
      </c>
      <c r="S11" s="393"/>
      <c r="T11" s="394"/>
      <c r="U11" s="394"/>
      <c r="V11" s="184"/>
      <c r="W11" s="625"/>
      <c r="X11" s="142"/>
      <c r="Y11" s="142"/>
      <c r="Z11" s="169"/>
      <c r="AA11" s="169"/>
      <c r="AB11" s="169"/>
      <c r="AC11" s="458"/>
      <c r="AD11" s="625"/>
      <c r="AE11" s="268"/>
      <c r="AF11" s="142"/>
      <c r="AG11" s="394"/>
      <c r="AH11" s="394"/>
      <c r="AI11" s="394"/>
      <c r="AJ11" s="392"/>
      <c r="AL11" s="382"/>
      <c r="AM11" s="382"/>
      <c r="AN11" s="382"/>
      <c r="AO11" s="382"/>
      <c r="AP11" s="382"/>
      <c r="AQ11" s="382"/>
      <c r="AR11" s="382"/>
      <c r="AS11" s="382"/>
      <c r="AT11" s="382"/>
      <c r="AU11" s="382"/>
      <c r="AV11" s="382"/>
      <c r="AW11" s="382"/>
      <c r="AX11" s="313"/>
      <c r="AY11" s="313"/>
      <c r="AZ11" s="98"/>
      <c r="BA11" s="313"/>
    </row>
    <row r="12" spans="1:62" ht="18" customHeight="1">
      <c r="A12" s="651" t="s">
        <v>67</v>
      </c>
      <c r="B12" s="613" t="s">
        <v>246</v>
      </c>
      <c r="C12" s="176" t="s">
        <v>99</v>
      </c>
      <c r="D12" s="176">
        <v>35</v>
      </c>
      <c r="E12" s="176"/>
      <c r="F12" s="176"/>
      <c r="G12" s="145">
        <f>D12/100</f>
        <v>0.35</v>
      </c>
      <c r="H12" s="185"/>
      <c r="I12" s="613" t="s">
        <v>248</v>
      </c>
      <c r="J12" s="138" t="s">
        <v>249</v>
      </c>
      <c r="K12" s="138">
        <v>35</v>
      </c>
      <c r="L12" s="139"/>
      <c r="M12" s="139"/>
      <c r="N12" s="140">
        <f>K12/100</f>
        <v>0.35</v>
      </c>
      <c r="O12" s="210"/>
      <c r="P12" s="624"/>
      <c r="Q12" s="165" t="s">
        <v>57</v>
      </c>
      <c r="R12" s="176">
        <v>8</v>
      </c>
      <c r="S12" s="176"/>
      <c r="T12" s="145"/>
      <c r="U12" s="145">
        <f>R12/100</f>
        <v>0.08</v>
      </c>
      <c r="V12" s="184"/>
      <c r="W12" s="613" t="s">
        <v>328</v>
      </c>
      <c r="X12" s="189" t="s">
        <v>244</v>
      </c>
      <c r="Y12" s="464">
        <v>10</v>
      </c>
      <c r="Z12" s="287"/>
      <c r="AA12" s="287"/>
      <c r="AB12" s="287">
        <f>Y12/100</f>
        <v>0.1</v>
      </c>
      <c r="AC12" s="458"/>
      <c r="AD12" s="613" t="s">
        <v>414</v>
      </c>
      <c r="AE12" s="176" t="s">
        <v>415</v>
      </c>
      <c r="AF12" s="176">
        <v>15</v>
      </c>
      <c r="AG12" s="176"/>
      <c r="AH12" s="176"/>
      <c r="AI12" s="145"/>
      <c r="AJ12" s="392"/>
      <c r="AL12" s="382"/>
      <c r="AM12" s="382"/>
      <c r="AN12" s="382"/>
      <c r="AO12" s="382"/>
      <c r="AP12" s="382"/>
      <c r="AQ12" s="382"/>
      <c r="AR12" s="382"/>
      <c r="AS12" s="382"/>
      <c r="AT12" s="382"/>
      <c r="AU12" s="382"/>
      <c r="AV12" s="382"/>
      <c r="AW12" s="382"/>
      <c r="AX12" s="42"/>
      <c r="AY12" s="295"/>
      <c r="AZ12" s="98"/>
      <c r="BA12" s="313"/>
    </row>
    <row r="13" spans="1:62" ht="18" customHeight="1">
      <c r="A13" s="650"/>
      <c r="B13" s="624"/>
      <c r="C13" s="142" t="s">
        <v>242</v>
      </c>
      <c r="D13" s="176">
        <v>40</v>
      </c>
      <c r="E13" s="176"/>
      <c r="F13" s="145">
        <f>D13/35</f>
        <v>1.1428571428571428</v>
      </c>
      <c r="G13" s="145"/>
      <c r="H13" s="185"/>
      <c r="I13" s="624"/>
      <c r="J13" s="142" t="s">
        <v>101</v>
      </c>
      <c r="K13" s="143">
        <v>15</v>
      </c>
      <c r="L13" s="139">
        <f>K13/15</f>
        <v>1</v>
      </c>
      <c r="M13" s="140"/>
      <c r="N13" s="139"/>
      <c r="O13" s="210"/>
      <c r="P13" s="624"/>
      <c r="Q13" s="203" t="s">
        <v>413</v>
      </c>
      <c r="R13" s="459">
        <v>40</v>
      </c>
      <c r="S13" s="391">
        <f>R13/90</f>
        <v>0.44444444444444442</v>
      </c>
      <c r="T13" s="198"/>
      <c r="U13" s="169"/>
      <c r="V13" s="184"/>
      <c r="W13" s="624"/>
      <c r="X13" s="189" t="s">
        <v>57</v>
      </c>
      <c r="Y13" s="464">
        <v>5</v>
      </c>
      <c r="Z13" s="287"/>
      <c r="AA13" s="287"/>
      <c r="AB13" s="287">
        <f>Y13/100</f>
        <v>0.05</v>
      </c>
      <c r="AC13" s="458"/>
      <c r="AD13" s="624"/>
      <c r="AE13" s="142" t="s">
        <v>416</v>
      </c>
      <c r="AF13" s="176">
        <v>40</v>
      </c>
      <c r="AG13" s="176"/>
      <c r="AH13" s="145">
        <f>AF13/50</f>
        <v>0.8</v>
      </c>
      <c r="AI13" s="145"/>
      <c r="AJ13" s="392"/>
      <c r="AL13" s="382"/>
      <c r="AM13" s="382"/>
      <c r="AN13" s="382"/>
      <c r="AO13" s="382"/>
      <c r="AP13" s="382"/>
      <c r="AQ13" s="382"/>
      <c r="AR13" s="382"/>
      <c r="AS13" s="382"/>
      <c r="AT13" s="382"/>
      <c r="AU13" s="382"/>
      <c r="AV13" s="382"/>
      <c r="AW13" s="382"/>
      <c r="AX13" s="42"/>
      <c r="AY13" s="42"/>
      <c r="AZ13" s="98"/>
      <c r="BA13" s="313"/>
    </row>
    <row r="14" spans="1:62" ht="18" customHeight="1">
      <c r="A14" s="650"/>
      <c r="B14" s="624"/>
      <c r="C14" s="165" t="s">
        <v>57</v>
      </c>
      <c r="D14" s="176">
        <v>5</v>
      </c>
      <c r="E14" s="176"/>
      <c r="F14" s="145"/>
      <c r="G14" s="145">
        <f>D14/100</f>
        <v>0.05</v>
      </c>
      <c r="H14" s="185"/>
      <c r="I14" s="624"/>
      <c r="J14" s="145" t="s">
        <v>39</v>
      </c>
      <c r="K14" s="143">
        <v>5</v>
      </c>
      <c r="L14" s="166"/>
      <c r="M14" s="166"/>
      <c r="N14" s="140">
        <f>K14/100</f>
        <v>0.05</v>
      </c>
      <c r="O14" s="210"/>
      <c r="P14" s="625"/>
      <c r="Q14" s="203"/>
      <c r="R14" s="465"/>
      <c r="S14" s="466"/>
      <c r="T14" s="198"/>
      <c r="U14" s="169"/>
      <c r="V14" s="184"/>
      <c r="W14" s="624"/>
      <c r="X14" s="165" t="s">
        <v>66</v>
      </c>
      <c r="Y14" s="302">
        <v>18</v>
      </c>
      <c r="Z14" s="287"/>
      <c r="AA14" s="287">
        <f>Y14/35</f>
        <v>0.51428571428571423</v>
      </c>
      <c r="AB14" s="287"/>
      <c r="AC14" s="458"/>
      <c r="AD14" s="624"/>
      <c r="AE14" s="165" t="s">
        <v>326</v>
      </c>
      <c r="AF14" s="176">
        <v>8</v>
      </c>
      <c r="AG14" s="176"/>
      <c r="AH14" s="145">
        <f>AF14/20</f>
        <v>0.4</v>
      </c>
      <c r="AI14" s="145"/>
      <c r="AJ14" s="392"/>
      <c r="AL14" s="382"/>
      <c r="AM14" s="382"/>
      <c r="AN14" s="382"/>
      <c r="AO14" s="382"/>
      <c r="AP14" s="382"/>
      <c r="AQ14" s="382"/>
      <c r="AR14" s="382"/>
      <c r="AS14" s="382"/>
      <c r="AT14" s="382"/>
      <c r="AU14" s="382"/>
      <c r="AV14" s="382"/>
      <c r="AW14" s="382"/>
      <c r="AX14" s="42"/>
      <c r="AY14" s="42"/>
      <c r="AZ14" s="98"/>
      <c r="BA14" s="313"/>
    </row>
    <row r="15" spans="1:62" ht="18" customHeight="1">
      <c r="A15" s="650"/>
      <c r="B15" s="624"/>
      <c r="C15" s="170" t="s">
        <v>171</v>
      </c>
      <c r="D15" s="176">
        <v>3</v>
      </c>
      <c r="E15" s="177"/>
      <c r="F15" s="145"/>
      <c r="G15" s="145"/>
      <c r="H15" s="185"/>
      <c r="I15" s="624"/>
      <c r="J15" s="142" t="s">
        <v>58</v>
      </c>
      <c r="K15" s="142">
        <v>15</v>
      </c>
      <c r="L15" s="166"/>
      <c r="M15" s="166">
        <f>K15*0.8/35</f>
        <v>0.34285714285714286</v>
      </c>
      <c r="N15" s="166"/>
      <c r="O15" s="210"/>
      <c r="P15" s="613" t="s">
        <v>408</v>
      </c>
      <c r="Q15" s="196" t="s">
        <v>409</v>
      </c>
      <c r="R15" s="145">
        <v>25</v>
      </c>
      <c r="S15" s="168"/>
      <c r="T15" s="391">
        <f>R15/25</f>
        <v>1</v>
      </c>
      <c r="U15" s="198"/>
      <c r="V15" s="184"/>
      <c r="W15" s="624"/>
      <c r="X15" s="189" t="s">
        <v>113</v>
      </c>
      <c r="Y15" s="302">
        <v>55</v>
      </c>
      <c r="Z15" s="287"/>
      <c r="AA15" s="287"/>
      <c r="AB15" s="287">
        <f>Y15/100</f>
        <v>0.55000000000000004</v>
      </c>
      <c r="AC15" s="458"/>
      <c r="AD15" s="624"/>
      <c r="AE15" s="170" t="s">
        <v>171</v>
      </c>
      <c r="AF15" s="176">
        <v>3</v>
      </c>
      <c r="AG15" s="177"/>
      <c r="AH15" s="145"/>
      <c r="AI15" s="145">
        <f>AF15/100</f>
        <v>0.03</v>
      </c>
      <c r="AJ15" s="392"/>
      <c r="AL15" s="382"/>
      <c r="AM15" s="382"/>
      <c r="AN15" s="382"/>
      <c r="AO15" s="382"/>
      <c r="AP15" s="382"/>
      <c r="AQ15" s="382"/>
      <c r="AR15" s="382"/>
      <c r="AS15" s="382"/>
      <c r="AT15" s="382"/>
      <c r="AU15" s="382"/>
      <c r="AV15" s="382"/>
      <c r="AW15" s="382"/>
      <c r="AX15" s="42"/>
      <c r="AY15" s="42"/>
      <c r="AZ15" s="98"/>
      <c r="BA15" s="313"/>
    </row>
    <row r="16" spans="1:62" ht="18" customHeight="1">
      <c r="A16" s="650"/>
      <c r="B16" s="625"/>
      <c r="C16" s="176"/>
      <c r="D16" s="176"/>
      <c r="E16" s="177"/>
      <c r="F16" s="177"/>
      <c r="G16" s="177"/>
      <c r="H16" s="185"/>
      <c r="I16" s="625"/>
      <c r="J16" s="142"/>
      <c r="K16" s="142"/>
      <c r="L16" s="166"/>
      <c r="M16" s="166"/>
      <c r="N16" s="166"/>
      <c r="O16" s="210"/>
      <c r="P16" s="624"/>
      <c r="Q16" s="199" t="s">
        <v>410</v>
      </c>
      <c r="R16" s="142">
        <v>10</v>
      </c>
      <c r="S16" s="200"/>
      <c r="T16" s="198"/>
      <c r="U16" s="169">
        <f>R16/100</f>
        <v>0.1</v>
      </c>
      <c r="V16" s="184"/>
      <c r="W16" s="625"/>
      <c r="X16" s="142"/>
      <c r="Y16" s="302"/>
      <c r="Z16" s="287"/>
      <c r="AA16" s="287"/>
      <c r="AB16" s="287"/>
      <c r="AC16" s="458"/>
      <c r="AD16" s="625"/>
      <c r="AE16" s="142"/>
      <c r="AF16" s="302"/>
      <c r="AG16" s="415"/>
      <c r="AH16" s="415"/>
      <c r="AI16" s="415"/>
      <c r="AJ16" s="392"/>
      <c r="AL16" s="382"/>
      <c r="AM16" s="382"/>
      <c r="AN16" s="382"/>
      <c r="AO16" s="382"/>
      <c r="AP16" s="382"/>
      <c r="AQ16" s="382"/>
      <c r="AR16" s="382"/>
      <c r="AS16" s="382"/>
      <c r="AT16" s="382"/>
      <c r="AU16" s="382"/>
      <c r="AV16" s="382"/>
      <c r="AW16" s="382"/>
      <c r="AX16" s="42"/>
      <c r="AY16" s="42"/>
      <c r="AZ16" s="98"/>
      <c r="BA16" s="313"/>
    </row>
    <row r="17" spans="1:53" ht="18" customHeight="1">
      <c r="A17" s="701" t="s">
        <v>50</v>
      </c>
      <c r="B17" s="657" t="s">
        <v>237</v>
      </c>
      <c r="C17" s="142" t="s">
        <v>92</v>
      </c>
      <c r="D17" s="142">
        <v>75</v>
      </c>
      <c r="E17" s="182"/>
      <c r="F17" s="182"/>
      <c r="G17" s="169">
        <f>D17/100</f>
        <v>0.75</v>
      </c>
      <c r="H17" s="185"/>
      <c r="I17" s="654" t="s">
        <v>208</v>
      </c>
      <c r="J17" s="301" t="s">
        <v>92</v>
      </c>
      <c r="K17" s="293">
        <v>75</v>
      </c>
      <c r="L17" s="349"/>
      <c r="M17" s="349"/>
      <c r="N17" s="394">
        <f>K17/100</f>
        <v>0.75</v>
      </c>
      <c r="O17" s="210"/>
      <c r="P17" s="624"/>
      <c r="Q17" s="201" t="s">
        <v>411</v>
      </c>
      <c r="R17" s="202">
        <v>55</v>
      </c>
      <c r="S17" s="393"/>
      <c r="T17" s="393">
        <f>R17/55</f>
        <v>1</v>
      </c>
      <c r="U17" s="394"/>
      <c r="V17" s="184"/>
      <c r="W17" s="657" t="s">
        <v>115</v>
      </c>
      <c r="X17" s="142" t="s">
        <v>116</v>
      </c>
      <c r="Y17" s="293">
        <v>75</v>
      </c>
      <c r="Z17" s="349"/>
      <c r="AA17" s="349"/>
      <c r="AB17" s="394">
        <f>Y17/100</f>
        <v>0.75</v>
      </c>
      <c r="AC17" s="458"/>
      <c r="AD17" s="686" t="s">
        <v>102</v>
      </c>
      <c r="AE17" s="301" t="s">
        <v>92</v>
      </c>
      <c r="AF17" s="293">
        <v>75</v>
      </c>
      <c r="AG17" s="349"/>
      <c r="AH17" s="349"/>
      <c r="AI17" s="394">
        <f>AF17/100</f>
        <v>0.75</v>
      </c>
      <c r="AJ17" s="392"/>
      <c r="AL17" s="382"/>
      <c r="AM17" s="382"/>
      <c r="AN17" s="382"/>
      <c r="AO17" s="382"/>
      <c r="AP17" s="382"/>
      <c r="AQ17" s="382"/>
      <c r="AR17" s="382"/>
      <c r="AS17" s="382"/>
      <c r="AT17" s="382"/>
      <c r="AU17" s="382"/>
      <c r="AV17" s="382"/>
      <c r="AW17" s="382"/>
      <c r="AX17" s="275"/>
      <c r="AY17" s="254"/>
      <c r="AZ17" s="296"/>
      <c r="BA17" s="313"/>
    </row>
    <row r="18" spans="1:53" ht="18" customHeight="1">
      <c r="A18" s="702"/>
      <c r="B18" s="658"/>
      <c r="C18" s="619" t="s">
        <v>94</v>
      </c>
      <c r="D18" s="142"/>
      <c r="E18" s="182"/>
      <c r="F18" s="182"/>
      <c r="G18" s="182"/>
      <c r="H18" s="185"/>
      <c r="I18" s="655"/>
      <c r="J18" s="695" t="s">
        <v>94</v>
      </c>
      <c r="K18" s="302"/>
      <c r="L18" s="349"/>
      <c r="M18" s="349"/>
      <c r="N18" s="349"/>
      <c r="O18" s="210"/>
      <c r="P18" s="624"/>
      <c r="Q18" s="203"/>
      <c r="R18" s="202"/>
      <c r="S18" s="198"/>
      <c r="T18" s="198"/>
      <c r="U18" s="169"/>
      <c r="V18" s="184"/>
      <c r="W18" s="658"/>
      <c r="X18" s="619" t="s">
        <v>125</v>
      </c>
      <c r="Y18" s="302"/>
      <c r="Z18" s="349"/>
      <c r="AA18" s="349"/>
      <c r="AB18" s="349"/>
      <c r="AC18" s="458"/>
      <c r="AD18" s="687"/>
      <c r="AE18" s="695" t="s">
        <v>94</v>
      </c>
      <c r="AF18" s="302"/>
      <c r="AG18" s="349"/>
      <c r="AH18" s="349"/>
      <c r="AI18" s="349"/>
      <c r="AJ18" s="392"/>
      <c r="AL18" s="382"/>
      <c r="AM18" s="382"/>
      <c r="AN18" s="382"/>
      <c r="AO18" s="382"/>
      <c r="AP18" s="382"/>
      <c r="AQ18" s="382"/>
      <c r="AR18" s="382"/>
      <c r="AS18" s="382"/>
      <c r="AT18" s="382"/>
      <c r="AU18" s="382"/>
      <c r="AV18" s="382"/>
      <c r="AW18" s="382"/>
      <c r="AX18" s="275"/>
      <c r="AY18" s="254"/>
      <c r="AZ18" s="296"/>
      <c r="BA18" s="313"/>
    </row>
    <row r="19" spans="1:53" ht="18" customHeight="1">
      <c r="A19" s="702"/>
      <c r="B19" s="658"/>
      <c r="C19" s="620"/>
      <c r="D19" s="142"/>
      <c r="E19" s="182"/>
      <c r="F19" s="182"/>
      <c r="G19" s="182"/>
      <c r="H19" s="185"/>
      <c r="I19" s="655"/>
      <c r="J19" s="696"/>
      <c r="K19" s="302"/>
      <c r="L19" s="349"/>
      <c r="M19" s="349"/>
      <c r="N19" s="349"/>
      <c r="O19" s="210"/>
      <c r="P19" s="624"/>
      <c r="Q19" s="201"/>
      <c r="R19" s="202"/>
      <c r="S19" s="198"/>
      <c r="T19" s="198"/>
      <c r="U19" s="169"/>
      <c r="V19" s="184"/>
      <c r="W19" s="658"/>
      <c r="X19" s="620"/>
      <c r="Y19" s="302"/>
      <c r="Z19" s="349"/>
      <c r="AA19" s="349"/>
      <c r="AB19" s="349"/>
      <c r="AC19" s="458"/>
      <c r="AD19" s="687"/>
      <c r="AE19" s="696"/>
      <c r="AF19" s="302"/>
      <c r="AG19" s="349"/>
      <c r="AH19" s="349"/>
      <c r="AI19" s="349"/>
      <c r="AJ19" s="392"/>
      <c r="AL19" s="382"/>
      <c r="AM19" s="382"/>
      <c r="AN19" s="382"/>
      <c r="AO19" s="382"/>
      <c r="AP19" s="382"/>
      <c r="AQ19" s="382"/>
      <c r="AR19" s="382"/>
      <c r="AS19" s="382"/>
      <c r="AT19" s="382"/>
      <c r="AU19" s="382"/>
      <c r="AV19" s="382"/>
      <c r="AW19" s="382"/>
      <c r="AX19" s="275"/>
      <c r="AY19" s="254"/>
      <c r="AZ19" s="456"/>
      <c r="BA19" s="313"/>
    </row>
    <row r="20" spans="1:53" ht="18" customHeight="1">
      <c r="A20" s="702"/>
      <c r="B20" s="658"/>
      <c r="C20" s="620"/>
      <c r="D20" s="142"/>
      <c r="E20" s="182"/>
      <c r="F20" s="182"/>
      <c r="G20" s="182"/>
      <c r="H20" s="185"/>
      <c r="I20" s="655"/>
      <c r="J20" s="696"/>
      <c r="K20" s="293"/>
      <c r="L20" s="349"/>
      <c r="M20" s="349"/>
      <c r="N20" s="349"/>
      <c r="O20" s="210"/>
      <c r="P20" s="625"/>
      <c r="Q20" s="201"/>
      <c r="R20" s="202"/>
      <c r="S20" s="197"/>
      <c r="T20" s="197"/>
      <c r="U20" s="198"/>
      <c r="V20" s="184"/>
      <c r="W20" s="658"/>
      <c r="X20" s="620"/>
      <c r="Y20" s="293"/>
      <c r="Z20" s="349"/>
      <c r="AA20" s="349"/>
      <c r="AB20" s="349"/>
      <c r="AC20" s="458"/>
      <c r="AD20" s="687"/>
      <c r="AE20" s="696"/>
      <c r="AF20" s="293"/>
      <c r="AG20" s="349"/>
      <c r="AH20" s="349"/>
      <c r="AI20" s="349"/>
      <c r="AJ20" s="392"/>
      <c r="AL20" s="382"/>
      <c r="AM20" s="382"/>
      <c r="AN20" s="382"/>
      <c r="AO20" s="382"/>
      <c r="AP20" s="382"/>
      <c r="AQ20" s="382"/>
      <c r="AR20" s="382"/>
      <c r="AS20" s="382"/>
      <c r="AT20" s="382"/>
      <c r="AU20" s="382"/>
      <c r="AV20" s="382"/>
      <c r="AW20" s="382"/>
      <c r="AX20" s="275"/>
      <c r="AY20" s="275"/>
      <c r="AZ20" s="456"/>
      <c r="BA20" s="313"/>
    </row>
    <row r="21" spans="1:53" ht="18" customHeight="1">
      <c r="A21" s="703"/>
      <c r="B21" s="659"/>
      <c r="C21" s="621"/>
      <c r="D21" s="142"/>
      <c r="E21" s="182"/>
      <c r="F21" s="182"/>
      <c r="G21" s="182"/>
      <c r="H21" s="185"/>
      <c r="I21" s="656"/>
      <c r="J21" s="697"/>
      <c r="K21" s="293"/>
      <c r="L21" s="349"/>
      <c r="M21" s="349"/>
      <c r="N21" s="349"/>
      <c r="O21" s="210"/>
      <c r="P21" s="624" t="s">
        <v>209</v>
      </c>
      <c r="Q21" s="142" t="s">
        <v>113</v>
      </c>
      <c r="R21" s="142">
        <v>75</v>
      </c>
      <c r="S21" s="169"/>
      <c r="T21" s="169"/>
      <c r="U21" s="169">
        <f>R21/100</f>
        <v>0.75</v>
      </c>
      <c r="V21" s="184"/>
      <c r="W21" s="659"/>
      <c r="X21" s="621"/>
      <c r="Y21" s="293"/>
      <c r="Z21" s="349"/>
      <c r="AA21" s="349"/>
      <c r="AB21" s="349"/>
      <c r="AC21" s="458"/>
      <c r="AD21" s="688"/>
      <c r="AE21" s="697"/>
      <c r="AF21" s="293"/>
      <c r="AG21" s="349"/>
      <c r="AH21" s="349"/>
      <c r="AI21" s="349"/>
      <c r="AJ21" s="392"/>
      <c r="AL21" s="382"/>
      <c r="AM21" s="382"/>
      <c r="AN21" s="382"/>
      <c r="AO21" s="382"/>
      <c r="AP21" s="382"/>
      <c r="AQ21" s="382"/>
      <c r="AR21" s="382"/>
      <c r="AS21" s="382"/>
      <c r="AT21" s="382"/>
      <c r="AU21" s="382"/>
      <c r="AV21" s="382"/>
      <c r="AW21" s="382"/>
      <c r="AX21" s="275"/>
      <c r="AY21" s="275"/>
      <c r="AZ21" s="456"/>
      <c r="BA21" s="313"/>
    </row>
    <row r="22" spans="1:53" ht="18" customHeight="1">
      <c r="A22" s="660" t="s">
        <v>40</v>
      </c>
      <c r="B22" s="720" t="s">
        <v>221</v>
      </c>
      <c r="C22" s="143" t="s">
        <v>131</v>
      </c>
      <c r="D22" s="142">
        <v>12</v>
      </c>
      <c r="E22" s="182"/>
      <c r="F22" s="182">
        <f>D22/55</f>
        <v>0.21818181818181817</v>
      </c>
      <c r="G22" s="169"/>
      <c r="H22" s="185"/>
      <c r="I22" s="613" t="s">
        <v>183</v>
      </c>
      <c r="J22" s="143" t="s">
        <v>161</v>
      </c>
      <c r="K22" s="143">
        <v>30</v>
      </c>
      <c r="L22" s="268"/>
      <c r="M22" s="268"/>
      <c r="N22" s="145">
        <f>K22/100</f>
        <v>0.3</v>
      </c>
      <c r="O22" s="210"/>
      <c r="P22" s="624"/>
      <c r="Q22" s="142"/>
      <c r="R22" s="142"/>
      <c r="S22" s="169"/>
      <c r="T22" s="169"/>
      <c r="U22" s="169"/>
      <c r="V22" s="184"/>
      <c r="W22" s="613" t="s">
        <v>367</v>
      </c>
      <c r="X22" s="143" t="s">
        <v>170</v>
      </c>
      <c r="Y22" s="293">
        <v>10</v>
      </c>
      <c r="Z22" s="349">
        <f>Y22/25</f>
        <v>0.4</v>
      </c>
      <c r="AA22" s="349"/>
      <c r="AB22" s="394"/>
      <c r="AC22" s="458"/>
      <c r="AD22" s="657" t="s">
        <v>180</v>
      </c>
      <c r="AE22" s="226" t="s">
        <v>93</v>
      </c>
      <c r="AF22" s="467">
        <v>35</v>
      </c>
      <c r="AG22" s="349"/>
      <c r="AH22" s="349"/>
      <c r="AI22" s="394">
        <f>AF22/100</f>
        <v>0.35</v>
      </c>
      <c r="AJ22" s="392"/>
      <c r="AL22" s="382"/>
      <c r="AM22" s="382"/>
      <c r="AN22" s="382"/>
      <c r="AO22" s="382"/>
      <c r="AP22" s="382"/>
      <c r="AQ22" s="382"/>
      <c r="AR22" s="382"/>
      <c r="AS22" s="382"/>
      <c r="AT22" s="382"/>
      <c r="AU22" s="382"/>
      <c r="AV22" s="382"/>
      <c r="AW22" s="382"/>
      <c r="AX22" s="303"/>
      <c r="AY22" s="303"/>
      <c r="AZ22" s="98"/>
      <c r="BA22" s="313"/>
    </row>
    <row r="23" spans="1:53" ht="18" customHeight="1">
      <c r="A23" s="660"/>
      <c r="B23" s="720"/>
      <c r="C23" s="142" t="s">
        <v>91</v>
      </c>
      <c r="D23" s="143">
        <v>25</v>
      </c>
      <c r="E23" s="182"/>
      <c r="F23" s="182"/>
      <c r="G23" s="169">
        <f>D23/100</f>
        <v>0.25</v>
      </c>
      <c r="H23" s="185"/>
      <c r="I23" s="624"/>
      <c r="J23" s="142" t="s">
        <v>210</v>
      </c>
      <c r="K23" s="143">
        <v>15</v>
      </c>
      <c r="L23" s="268"/>
      <c r="M23" s="468">
        <f>K23*0.65/35</f>
        <v>0.27857142857142858</v>
      </c>
      <c r="N23" s="268"/>
      <c r="O23" s="210"/>
      <c r="P23" s="624"/>
      <c r="Q23" s="202"/>
      <c r="R23" s="202"/>
      <c r="S23" s="222"/>
      <c r="T23" s="222"/>
      <c r="U23" s="222"/>
      <c r="V23" s="184"/>
      <c r="W23" s="624"/>
      <c r="X23" s="142" t="s">
        <v>368</v>
      </c>
      <c r="Y23" s="293">
        <v>20</v>
      </c>
      <c r="Z23" s="349"/>
      <c r="AA23" s="349"/>
      <c r="AB23" s="349"/>
      <c r="AC23" s="458"/>
      <c r="AD23" s="658"/>
      <c r="AE23" s="142" t="s">
        <v>187</v>
      </c>
      <c r="AF23" s="293">
        <v>20</v>
      </c>
      <c r="AG23" s="349"/>
      <c r="AH23" s="349">
        <f>AF23*0.35/35</f>
        <v>0.2</v>
      </c>
      <c r="AI23" s="349"/>
      <c r="AJ23" s="392"/>
      <c r="AL23" s="382"/>
      <c r="AM23" s="382"/>
      <c r="AN23" s="382"/>
      <c r="AO23" s="382"/>
      <c r="AP23" s="382"/>
      <c r="AQ23" s="382"/>
      <c r="AR23" s="382"/>
      <c r="AS23" s="382"/>
      <c r="AT23" s="382"/>
      <c r="AU23" s="382"/>
      <c r="AV23" s="382"/>
      <c r="AW23" s="382"/>
      <c r="AX23" s="42"/>
      <c r="AY23" s="42"/>
      <c r="AZ23" s="98"/>
      <c r="BA23" s="313"/>
    </row>
    <row r="24" spans="1:53" ht="18" customHeight="1">
      <c r="A24" s="660"/>
      <c r="B24" s="720"/>
      <c r="C24" s="142" t="s">
        <v>247</v>
      </c>
      <c r="D24" s="142" t="s">
        <v>218</v>
      </c>
      <c r="E24" s="182"/>
      <c r="F24" s="182" t="s">
        <v>129</v>
      </c>
      <c r="G24" s="182"/>
      <c r="H24" s="425"/>
      <c r="I24" s="624"/>
      <c r="J24" s="142" t="s">
        <v>145</v>
      </c>
      <c r="K24" s="142">
        <v>1</v>
      </c>
      <c r="L24" s="268"/>
      <c r="M24" s="268"/>
      <c r="N24" s="268"/>
      <c r="O24" s="210"/>
      <c r="P24" s="624"/>
      <c r="Q24" s="202"/>
      <c r="R24" s="202"/>
      <c r="S24" s="222"/>
      <c r="T24" s="222"/>
      <c r="U24" s="222"/>
      <c r="V24" s="184"/>
      <c r="W24" s="624"/>
      <c r="X24" s="142" t="s">
        <v>252</v>
      </c>
      <c r="Y24" s="302">
        <v>5</v>
      </c>
      <c r="Z24" s="349">
        <f>Y24/15</f>
        <v>0.33333333333333331</v>
      </c>
      <c r="AA24" s="349"/>
      <c r="AB24" s="349"/>
      <c r="AC24" s="458"/>
      <c r="AD24" s="658"/>
      <c r="AE24" s="301"/>
      <c r="AF24" s="293"/>
      <c r="AG24" s="349"/>
      <c r="AH24" s="349"/>
      <c r="AI24" s="349"/>
      <c r="AJ24" s="392"/>
      <c r="AL24" s="382"/>
      <c r="AM24" s="382"/>
      <c r="AN24" s="382"/>
      <c r="AO24" s="382"/>
      <c r="AP24" s="382"/>
      <c r="AQ24" s="382"/>
      <c r="AR24" s="382"/>
      <c r="AS24" s="382"/>
      <c r="AT24" s="382"/>
      <c r="AU24" s="382"/>
      <c r="AV24" s="382"/>
      <c r="AW24" s="382"/>
      <c r="AX24" s="327"/>
      <c r="AY24" s="327"/>
      <c r="AZ24" s="49"/>
      <c r="BA24" s="313"/>
    </row>
    <row r="25" spans="1:53" ht="18" customHeight="1">
      <c r="A25" s="660"/>
      <c r="B25" s="720"/>
      <c r="C25" s="142"/>
      <c r="D25" s="142"/>
      <c r="E25" s="182"/>
      <c r="F25" s="182"/>
      <c r="G25" s="182"/>
      <c r="H25" s="425"/>
      <c r="I25" s="624"/>
      <c r="J25" s="142"/>
      <c r="K25" s="142"/>
      <c r="L25" s="268"/>
      <c r="M25" s="268"/>
      <c r="N25" s="268"/>
      <c r="O25" s="469"/>
      <c r="P25" s="624"/>
      <c r="R25" s="459"/>
      <c r="S25" s="198"/>
      <c r="T25" s="198"/>
      <c r="U25" s="470"/>
      <c r="V25" s="184"/>
      <c r="W25" s="624"/>
      <c r="X25" s="142"/>
      <c r="Y25" s="302"/>
      <c r="Z25" s="349"/>
      <c r="AA25" s="349"/>
      <c r="AB25" s="349"/>
      <c r="AC25" s="225"/>
      <c r="AD25" s="658"/>
      <c r="AE25" s="301"/>
      <c r="AF25" s="293"/>
      <c r="AG25" s="349"/>
      <c r="AH25" s="349"/>
      <c r="AI25" s="349"/>
      <c r="AJ25" s="392"/>
      <c r="AL25" s="382"/>
      <c r="AM25" s="382"/>
      <c r="AN25" s="382"/>
      <c r="AO25" s="382"/>
      <c r="AP25" s="382"/>
      <c r="AQ25" s="382"/>
      <c r="AR25" s="382"/>
      <c r="AS25" s="382"/>
      <c r="AT25" s="382"/>
      <c r="AU25" s="382"/>
      <c r="AV25" s="382"/>
      <c r="AW25" s="382"/>
      <c r="AX25" s="42"/>
      <c r="AY25" s="42"/>
      <c r="AZ25" s="421"/>
      <c r="BA25" s="313"/>
    </row>
    <row r="26" spans="1:53" ht="18" customHeight="1">
      <c r="A26" s="660"/>
      <c r="B26" s="720"/>
      <c r="C26" s="142"/>
      <c r="D26" s="142"/>
      <c r="E26" s="182"/>
      <c r="F26" s="182"/>
      <c r="G26" s="182"/>
      <c r="H26" s="425"/>
      <c r="I26" s="625"/>
      <c r="J26" s="142"/>
      <c r="K26" s="142"/>
      <c r="L26" s="268"/>
      <c r="M26" s="268"/>
      <c r="N26" s="268"/>
      <c r="O26" s="469"/>
      <c r="P26" s="625"/>
      <c r="Q26" s="471"/>
      <c r="R26" s="142"/>
      <c r="S26" s="222"/>
      <c r="T26" s="222"/>
      <c r="U26" s="222"/>
      <c r="V26" s="184"/>
      <c r="W26" s="625"/>
      <c r="X26" s="142"/>
      <c r="Y26" s="302"/>
      <c r="Z26" s="349"/>
      <c r="AA26" s="349"/>
      <c r="AB26" s="349"/>
      <c r="AC26" s="472" t="s">
        <v>139</v>
      </c>
      <c r="AD26" s="659"/>
      <c r="AE26" s="301"/>
      <c r="AF26" s="293"/>
      <c r="AG26" s="349"/>
      <c r="AH26" s="349"/>
      <c r="AI26" s="349"/>
      <c r="AJ26" s="425" t="s">
        <v>139</v>
      </c>
      <c r="AL26" s="382"/>
      <c r="AM26" s="382"/>
      <c r="AN26" s="382"/>
      <c r="AO26" s="382"/>
      <c r="AP26" s="382"/>
      <c r="AQ26" s="382"/>
      <c r="AR26" s="382"/>
      <c r="AS26" s="382"/>
      <c r="AT26" s="382"/>
      <c r="AU26" s="382"/>
      <c r="AV26" s="382"/>
      <c r="AW26" s="382"/>
      <c r="AX26" s="327"/>
      <c r="AY26" s="327"/>
      <c r="AZ26" s="421"/>
      <c r="BA26" s="313"/>
    </row>
    <row r="27" spans="1:53" s="193" customFormat="1">
      <c r="A27" s="305" t="s">
        <v>61</v>
      </c>
      <c r="B27" s="310" t="s">
        <v>48</v>
      </c>
      <c r="C27" s="143"/>
      <c r="D27" s="306"/>
      <c r="E27" s="424"/>
      <c r="F27" s="424"/>
      <c r="G27" s="424"/>
      <c r="H27" s="425"/>
      <c r="I27" s="305" t="s">
        <v>48</v>
      </c>
      <c r="J27" s="143" t="s">
        <v>14</v>
      </c>
      <c r="K27" s="306" t="s">
        <v>68</v>
      </c>
      <c r="L27" s="424"/>
      <c r="M27" s="424"/>
      <c r="N27" s="424"/>
      <c r="O27" s="225"/>
      <c r="P27" s="308" t="s">
        <v>14</v>
      </c>
      <c r="Q27" s="293"/>
      <c r="R27" s="464"/>
      <c r="S27" s="424"/>
      <c r="T27" s="424"/>
      <c r="U27" s="424"/>
      <c r="V27" s="425"/>
      <c r="W27" s="305" t="s">
        <v>14</v>
      </c>
      <c r="X27" s="143" t="s">
        <v>61</v>
      </c>
      <c r="Y27" s="311" t="s">
        <v>68</v>
      </c>
      <c r="Z27" s="473"/>
      <c r="AA27" s="473"/>
      <c r="AB27" s="473"/>
      <c r="AC27" s="346"/>
      <c r="AD27" s="305" t="s">
        <v>14</v>
      </c>
      <c r="AE27" s="143"/>
      <c r="AF27" s="306"/>
      <c r="AG27" s="424"/>
      <c r="AH27" s="424"/>
      <c r="AI27" s="424"/>
      <c r="AJ27" s="425"/>
      <c r="AK27" s="313"/>
      <c r="AL27" s="403"/>
      <c r="AM27" s="49"/>
      <c r="AN27" s="49"/>
      <c r="AO27" s="49"/>
      <c r="AP27" s="474"/>
      <c r="AQ27" s="474"/>
      <c r="AR27" s="474"/>
      <c r="AS27" s="49"/>
      <c r="AT27" s="49"/>
      <c r="AU27" s="49"/>
      <c r="AV27" s="327"/>
      <c r="AW27" s="327"/>
      <c r="AX27" s="327"/>
      <c r="AY27" s="327"/>
      <c r="AZ27" s="421"/>
      <c r="BA27" s="313"/>
    </row>
    <row r="28" spans="1:53" ht="18" customHeight="1" thickBot="1">
      <c r="A28" s="427" t="s">
        <v>15</v>
      </c>
      <c r="B28" s="308" t="s">
        <v>0</v>
      </c>
      <c r="C28" s="213" t="str">
        <f>月菜單!I13</f>
        <v>奶皇包</v>
      </c>
      <c r="D28" s="212" t="s">
        <v>215</v>
      </c>
      <c r="E28" s="429"/>
      <c r="F28" s="429"/>
      <c r="G28" s="429"/>
      <c r="H28" s="425"/>
      <c r="I28" s="316" t="s">
        <v>0</v>
      </c>
      <c r="J28" s="213"/>
      <c r="K28" s="212"/>
      <c r="L28" s="429"/>
      <c r="M28" s="429"/>
      <c r="N28" s="429"/>
      <c r="O28" s="225"/>
      <c r="P28" s="315" t="s">
        <v>0</v>
      </c>
      <c r="Q28" s="475">
        <f>月菜單!H15</f>
        <v>0</v>
      </c>
      <c r="R28" s="476" t="s">
        <v>214</v>
      </c>
      <c r="S28" s="429"/>
      <c r="T28" s="429"/>
      <c r="U28" s="429"/>
      <c r="V28" s="184"/>
      <c r="W28" s="316" t="s">
        <v>0</v>
      </c>
      <c r="X28" s="317"/>
      <c r="Y28" s="318"/>
      <c r="Z28" s="477"/>
      <c r="AA28" s="477"/>
      <c r="AB28" s="477"/>
      <c r="AC28" s="326"/>
      <c r="AD28" s="316" t="s">
        <v>0</v>
      </c>
      <c r="AE28" s="478" t="str">
        <f>月菜單!I17</f>
        <v>蔓越莓優格</v>
      </c>
      <c r="AF28" s="479" t="s">
        <v>253</v>
      </c>
      <c r="AG28" s="429"/>
      <c r="AH28" s="429"/>
      <c r="AI28" s="429"/>
      <c r="AJ28" s="425"/>
      <c r="AL28" s="403"/>
      <c r="AM28" s="49"/>
      <c r="AN28" s="49"/>
      <c r="AO28" s="314"/>
      <c r="AP28" s="42"/>
      <c r="AQ28" s="42"/>
      <c r="AR28" s="42"/>
      <c r="AS28" s="421"/>
      <c r="AT28" s="49"/>
      <c r="AU28" s="49"/>
      <c r="AV28" s="50"/>
      <c r="AW28" s="50"/>
      <c r="AX28" s="50"/>
      <c r="AY28" s="50"/>
      <c r="AZ28" s="421"/>
      <c r="BA28" s="313"/>
    </row>
    <row r="29" spans="1:53" ht="16.5" customHeight="1">
      <c r="A29" s="645" t="s">
        <v>16</v>
      </c>
      <c r="B29" s="622" t="s">
        <v>17</v>
      </c>
      <c r="C29" s="648"/>
      <c r="D29" s="329"/>
      <c r="E29" s="438">
        <f>SUM(E5:E28)</f>
        <v>6.666666666666667</v>
      </c>
      <c r="F29" s="438">
        <f>SUM(F7:F28)</f>
        <v>3.075324675324675</v>
      </c>
      <c r="G29" s="438">
        <f>SUM(G5:G26)</f>
        <v>1.75</v>
      </c>
      <c r="H29" s="436"/>
      <c r="I29" s="643" t="s">
        <v>17</v>
      </c>
      <c r="J29" s="721"/>
      <c r="K29" s="337"/>
      <c r="L29" s="480">
        <f>SUM(L5:L28)</f>
        <v>6.333333333333333</v>
      </c>
      <c r="M29" s="480">
        <f>SUM(M5:M28)</f>
        <v>2.4785714285714286</v>
      </c>
      <c r="N29" s="480">
        <f>SUM(N5:N28)</f>
        <v>1.5</v>
      </c>
      <c r="O29" s="481"/>
      <c r="P29" s="622" t="s">
        <v>17</v>
      </c>
      <c r="Q29" s="648"/>
      <c r="R29" s="329"/>
      <c r="S29" s="438">
        <f>SUM(S5:S27)</f>
        <v>6.2973856209150325</v>
      </c>
      <c r="T29" s="438">
        <f>SUM(T5:T28)</f>
        <v>2.5714285714285712</v>
      </c>
      <c r="U29" s="438">
        <f>SUM(U5:U28)</f>
        <v>1.1800000000000002</v>
      </c>
      <c r="V29" s="436"/>
      <c r="W29" s="622" t="s">
        <v>17</v>
      </c>
      <c r="X29" s="648"/>
      <c r="Y29" s="439"/>
      <c r="Z29" s="482">
        <f>SUM(Z5:Z28)</f>
        <v>6.2333333333333334</v>
      </c>
      <c r="AA29" s="482">
        <f>SUM(AA5:AA28)</f>
        <v>2.4642857142857144</v>
      </c>
      <c r="AB29" s="482">
        <f>SUM(AB5:AB28)</f>
        <v>1.6500000000000001</v>
      </c>
      <c r="AC29" s="340"/>
      <c r="AD29" s="643" t="s">
        <v>17</v>
      </c>
      <c r="AE29" s="700"/>
      <c r="AF29" s="337"/>
      <c r="AG29" s="480">
        <f>SUM(AG5:AG26)</f>
        <v>6</v>
      </c>
      <c r="AH29" s="480">
        <f>SUM(AH5:AH26)</f>
        <v>3.1142857142857143</v>
      </c>
      <c r="AI29" s="438">
        <f>SUM(AI5:AI26)</f>
        <v>1.48</v>
      </c>
      <c r="AJ29" s="436"/>
      <c r="AL29" s="403"/>
      <c r="AM29" s="49"/>
      <c r="AN29" s="49"/>
      <c r="AO29" s="327"/>
      <c r="AP29" s="327"/>
      <c r="AQ29" s="327"/>
      <c r="AR29" s="327"/>
      <c r="AS29" s="421"/>
      <c r="AT29" s="49"/>
      <c r="AU29" s="49"/>
      <c r="AV29" s="50"/>
      <c r="AW29" s="50"/>
      <c r="AX29" s="50"/>
      <c r="AY29" s="50"/>
      <c r="AZ29" s="421"/>
      <c r="BA29" s="313"/>
    </row>
    <row r="30" spans="1:53" ht="16.5" customHeight="1">
      <c r="A30" s="646"/>
      <c r="B30" s="611" t="s">
        <v>51</v>
      </c>
      <c r="C30" s="612"/>
      <c r="D30" s="181">
        <f>E29</f>
        <v>6.666666666666667</v>
      </c>
      <c r="E30" s="268"/>
      <c r="F30" s="268"/>
      <c r="G30" s="268"/>
      <c r="H30" s="342"/>
      <c r="I30" s="611" t="s">
        <v>51</v>
      </c>
      <c r="J30" s="612"/>
      <c r="K30" s="483">
        <f>L29</f>
        <v>6.333333333333333</v>
      </c>
      <c r="L30" s="268"/>
      <c r="M30" s="268"/>
      <c r="N30" s="268"/>
      <c r="O30" s="346"/>
      <c r="P30" s="611" t="s">
        <v>51</v>
      </c>
      <c r="Q30" s="612"/>
      <c r="R30" s="445">
        <f>S29</f>
        <v>6.2973856209150325</v>
      </c>
      <c r="S30" s="268"/>
      <c r="T30" s="268"/>
      <c r="U30" s="268"/>
      <c r="V30" s="342"/>
      <c r="W30" s="611" t="s">
        <v>51</v>
      </c>
      <c r="X30" s="612"/>
      <c r="Y30" s="345">
        <f>Z29</f>
        <v>6.2333333333333334</v>
      </c>
      <c r="Z30" s="265"/>
      <c r="AA30" s="265"/>
      <c r="AB30" s="265"/>
      <c r="AC30" s="484"/>
      <c r="AD30" s="611" t="s">
        <v>51</v>
      </c>
      <c r="AE30" s="612"/>
      <c r="AF30" s="341">
        <f>AG29</f>
        <v>6</v>
      </c>
      <c r="AG30" s="268"/>
      <c r="AH30" s="268"/>
      <c r="AI30" s="268"/>
      <c r="AJ30" s="344"/>
      <c r="AL30" s="378"/>
      <c r="AM30" s="49"/>
      <c r="AN30" s="49"/>
      <c r="AO30" s="327"/>
      <c r="AP30" s="327"/>
      <c r="AQ30" s="327"/>
      <c r="AR30" s="327"/>
      <c r="AS30" s="421"/>
      <c r="AT30" s="49"/>
      <c r="AU30" s="49"/>
      <c r="AV30" s="351"/>
      <c r="AW30" s="351"/>
      <c r="AX30" s="351"/>
      <c r="AY30" s="351"/>
      <c r="AZ30" s="352"/>
      <c r="BA30" s="313"/>
    </row>
    <row r="31" spans="1:53" ht="16.5" customHeight="1">
      <c r="A31" s="646"/>
      <c r="B31" s="611" t="s">
        <v>44</v>
      </c>
      <c r="C31" s="612"/>
      <c r="D31" s="181">
        <f>F29</f>
        <v>3.075324675324675</v>
      </c>
      <c r="E31" s="182"/>
      <c r="F31" s="182"/>
      <c r="G31" s="182"/>
      <c r="H31" s="342"/>
      <c r="I31" s="611" t="s">
        <v>44</v>
      </c>
      <c r="J31" s="612"/>
      <c r="K31" s="181">
        <f>M29</f>
        <v>2.4785714285714286</v>
      </c>
      <c r="L31" s="182"/>
      <c r="M31" s="182"/>
      <c r="N31" s="182"/>
      <c r="O31" s="344"/>
      <c r="P31" s="611" t="s">
        <v>44</v>
      </c>
      <c r="Q31" s="612"/>
      <c r="R31" s="445">
        <f>T29</f>
        <v>2.5714285714285712</v>
      </c>
      <c r="S31" s="182"/>
      <c r="T31" s="182"/>
      <c r="U31" s="182"/>
      <c r="V31" s="342"/>
      <c r="W31" s="611" t="s">
        <v>44</v>
      </c>
      <c r="X31" s="612"/>
      <c r="Y31" s="348">
        <f>AA29</f>
        <v>2.4642857142857144</v>
      </c>
      <c r="Z31" s="349"/>
      <c r="AA31" s="349"/>
      <c r="AB31" s="349"/>
      <c r="AC31" s="485"/>
      <c r="AD31" s="611" t="s">
        <v>44</v>
      </c>
      <c r="AE31" s="612"/>
      <c r="AF31" s="181">
        <f>AH29</f>
        <v>3.1142857142857143</v>
      </c>
      <c r="AG31" s="182"/>
      <c r="AH31" s="182"/>
      <c r="AI31" s="182"/>
      <c r="AJ31" s="344"/>
      <c r="AL31" s="382"/>
      <c r="AM31" s="49"/>
      <c r="AN31" s="49"/>
      <c r="AO31" s="50"/>
      <c r="AP31" s="50"/>
      <c r="AQ31" s="50"/>
      <c r="AR31" s="50"/>
      <c r="AS31" s="421"/>
      <c r="AT31" s="353"/>
      <c r="AU31" s="353"/>
      <c r="AV31" s="354"/>
      <c r="AW31" s="354"/>
      <c r="AX31" s="354"/>
      <c r="AY31" s="354"/>
      <c r="AZ31" s="355"/>
      <c r="BA31" s="313"/>
    </row>
    <row r="32" spans="1:53" ht="16.5" customHeight="1">
      <c r="A32" s="646"/>
      <c r="B32" s="611" t="s">
        <v>358</v>
      </c>
      <c r="C32" s="612"/>
      <c r="D32" s="181">
        <f>G29</f>
        <v>1.75</v>
      </c>
      <c r="E32" s="182"/>
      <c r="F32" s="182"/>
      <c r="G32" s="182"/>
      <c r="H32" s="342"/>
      <c r="I32" s="611" t="s">
        <v>358</v>
      </c>
      <c r="J32" s="612"/>
      <c r="K32" s="181">
        <f>N29</f>
        <v>1.5</v>
      </c>
      <c r="L32" s="182"/>
      <c r="M32" s="182"/>
      <c r="N32" s="182"/>
      <c r="O32" s="344"/>
      <c r="P32" s="611" t="s">
        <v>358</v>
      </c>
      <c r="Q32" s="612"/>
      <c r="R32" s="445">
        <f>U29</f>
        <v>1.1800000000000002</v>
      </c>
      <c r="S32" s="182"/>
      <c r="T32" s="182"/>
      <c r="U32" s="182"/>
      <c r="V32" s="342"/>
      <c r="W32" s="611" t="s">
        <v>358</v>
      </c>
      <c r="X32" s="612"/>
      <c r="Y32" s="181">
        <f>AB29</f>
        <v>1.6500000000000001</v>
      </c>
      <c r="Z32" s="182"/>
      <c r="AA32" s="182"/>
      <c r="AB32" s="182"/>
      <c r="AC32" s="342"/>
      <c r="AD32" s="611" t="s">
        <v>358</v>
      </c>
      <c r="AE32" s="612"/>
      <c r="AF32" s="181">
        <f>AI29</f>
        <v>1.48</v>
      </c>
      <c r="AG32" s="182"/>
      <c r="AH32" s="182"/>
      <c r="AI32" s="182"/>
      <c r="AJ32" s="344"/>
      <c r="AL32" s="403"/>
      <c r="AM32" s="49"/>
      <c r="AN32" s="49"/>
      <c r="AO32" s="50"/>
      <c r="AP32" s="50"/>
      <c r="AQ32" s="50"/>
      <c r="AR32" s="50"/>
      <c r="AS32" s="421"/>
      <c r="AT32" s="284"/>
      <c r="AU32" s="313"/>
      <c r="AV32" s="313"/>
      <c r="AW32" s="313"/>
      <c r="AX32" s="313"/>
      <c r="AY32" s="313"/>
      <c r="AZ32" s="313"/>
      <c r="BA32" s="313"/>
    </row>
    <row r="33" spans="1:46" ht="16.5" customHeight="1">
      <c r="A33" s="646"/>
      <c r="B33" s="611" t="s">
        <v>359</v>
      </c>
      <c r="C33" s="612"/>
      <c r="D33" s="180"/>
      <c r="E33" s="184"/>
      <c r="F33" s="184"/>
      <c r="G33" s="184"/>
      <c r="H33" s="342"/>
      <c r="I33" s="611" t="s">
        <v>359</v>
      </c>
      <c r="J33" s="612"/>
      <c r="K33" s="180">
        <v>1</v>
      </c>
      <c r="L33" s="184"/>
      <c r="M33" s="184"/>
      <c r="N33" s="184"/>
      <c r="O33" s="344"/>
      <c r="P33" s="611" t="s">
        <v>359</v>
      </c>
      <c r="Q33" s="612"/>
      <c r="R33" s="447"/>
      <c r="S33" s="184"/>
      <c r="T33" s="184"/>
      <c r="U33" s="184"/>
      <c r="V33" s="342"/>
      <c r="W33" s="611" t="s">
        <v>359</v>
      </c>
      <c r="X33" s="612"/>
      <c r="Y33" s="180">
        <v>1</v>
      </c>
      <c r="Z33" s="184"/>
      <c r="AA33" s="184"/>
      <c r="AB33" s="184"/>
      <c r="AC33" s="342"/>
      <c r="AD33" s="630" t="s">
        <v>359</v>
      </c>
      <c r="AE33" s="631"/>
      <c r="AF33" s="180"/>
      <c r="AG33" s="184"/>
      <c r="AH33" s="184"/>
      <c r="AI33" s="184"/>
      <c r="AJ33" s="344"/>
      <c r="AL33" s="403"/>
      <c r="AM33" s="49"/>
      <c r="AN33" s="49"/>
      <c r="AO33" s="351"/>
      <c r="AP33" s="351"/>
      <c r="AQ33" s="351"/>
      <c r="AR33" s="351"/>
      <c r="AS33" s="352"/>
      <c r="AT33" s="284"/>
    </row>
    <row r="34" spans="1:46" ht="16.5" customHeight="1">
      <c r="A34" s="646"/>
      <c r="B34" s="632" t="s">
        <v>11</v>
      </c>
      <c r="C34" s="633"/>
      <c r="D34" s="356"/>
      <c r="E34" s="357"/>
      <c r="F34" s="357"/>
      <c r="G34" s="357"/>
      <c r="H34" s="358"/>
      <c r="I34" s="632" t="s">
        <v>11</v>
      </c>
      <c r="J34" s="633"/>
      <c r="K34" s="356"/>
      <c r="L34" s="357"/>
      <c r="M34" s="357"/>
      <c r="N34" s="357"/>
      <c r="O34" s="360"/>
      <c r="P34" s="632" t="s">
        <v>71</v>
      </c>
      <c r="Q34" s="633"/>
      <c r="R34" s="356"/>
      <c r="S34" s="357"/>
      <c r="T34" s="357"/>
      <c r="U34" s="357"/>
      <c r="V34" s="358"/>
      <c r="W34" s="611" t="s">
        <v>11</v>
      </c>
      <c r="X34" s="612"/>
      <c r="Y34" s="356"/>
      <c r="Z34" s="357"/>
      <c r="AA34" s="357"/>
      <c r="AB34" s="357"/>
      <c r="AC34" s="358"/>
      <c r="AD34" s="630" t="s">
        <v>71</v>
      </c>
      <c r="AE34" s="631"/>
      <c r="AF34" s="180"/>
      <c r="AG34" s="357"/>
      <c r="AH34" s="357"/>
      <c r="AI34" s="357"/>
      <c r="AJ34" s="448"/>
      <c r="AL34" s="403"/>
      <c r="AM34" s="353"/>
      <c r="AN34" s="353"/>
      <c r="AO34" s="354"/>
      <c r="AP34" s="354"/>
      <c r="AQ34" s="354"/>
      <c r="AR34" s="354"/>
      <c r="AS34" s="355"/>
      <c r="AT34" s="284"/>
    </row>
    <row r="35" spans="1:46" s="15" customFormat="1" ht="16.5" customHeight="1">
      <c r="A35" s="646"/>
      <c r="B35" s="630" t="s">
        <v>10</v>
      </c>
      <c r="C35" s="631"/>
      <c r="D35" s="361">
        <v>2.5</v>
      </c>
      <c r="E35" s="362"/>
      <c r="F35" s="362"/>
      <c r="G35" s="362"/>
      <c r="H35" s="363"/>
      <c r="I35" s="611" t="s">
        <v>10</v>
      </c>
      <c r="J35" s="612"/>
      <c r="K35" s="361" t="s">
        <v>53</v>
      </c>
      <c r="L35" s="362"/>
      <c r="M35" s="362"/>
      <c r="N35" s="362"/>
      <c r="O35" s="366"/>
      <c r="P35" s="630" t="s">
        <v>10</v>
      </c>
      <c r="Q35" s="631"/>
      <c r="R35" s="361" t="s">
        <v>53</v>
      </c>
      <c r="S35" s="362"/>
      <c r="T35" s="362"/>
      <c r="U35" s="362"/>
      <c r="V35" s="363"/>
      <c r="W35" s="630" t="s">
        <v>10</v>
      </c>
      <c r="X35" s="631"/>
      <c r="Y35" s="361">
        <v>2.5</v>
      </c>
      <c r="Z35" s="362"/>
      <c r="AA35" s="362"/>
      <c r="AB35" s="362"/>
      <c r="AC35" s="363"/>
      <c r="AD35" s="630" t="s">
        <v>10</v>
      </c>
      <c r="AE35" s="631"/>
      <c r="AF35" s="361">
        <v>2.5</v>
      </c>
      <c r="AG35" s="362"/>
      <c r="AH35" s="362"/>
      <c r="AI35" s="362"/>
      <c r="AJ35" s="346"/>
      <c r="AL35" s="403"/>
      <c r="AM35" s="42"/>
      <c r="AN35" s="98"/>
      <c r="AO35" s="327"/>
      <c r="AP35" s="327"/>
      <c r="AQ35" s="327"/>
      <c r="AR35" s="50"/>
      <c r="AS35" s="16"/>
      <c r="AT35" s="16"/>
    </row>
    <row r="36" spans="1:46" s="15" customFormat="1" ht="24" customHeight="1" thickBot="1">
      <c r="A36" s="647"/>
      <c r="B36" s="628" t="s">
        <v>52</v>
      </c>
      <c r="C36" s="629"/>
      <c r="D36" s="367">
        <f>D30*70+D31*75+D32*25+D33*60+D35*45+D34*120</f>
        <v>853.56601731601734</v>
      </c>
      <c r="E36" s="368"/>
      <c r="F36" s="368"/>
      <c r="G36" s="368"/>
      <c r="H36" s="369"/>
      <c r="I36" s="634" t="s">
        <v>52</v>
      </c>
      <c r="J36" s="635"/>
      <c r="K36" s="367">
        <f>K30*70+K31*75+K32*25+K33*60+K35*45</f>
        <v>839.22619047619048</v>
      </c>
      <c r="L36" s="368"/>
      <c r="M36" s="368"/>
      <c r="N36" s="368"/>
      <c r="O36" s="486"/>
      <c r="P36" s="628" t="s">
        <v>52</v>
      </c>
      <c r="Q36" s="629"/>
      <c r="R36" s="367">
        <f>R30*70+R31*75+R32*25+R33*60+R35*45</f>
        <v>775.67413632119519</v>
      </c>
      <c r="S36" s="368"/>
      <c r="T36" s="368"/>
      <c r="U36" s="368"/>
      <c r="V36" s="371"/>
      <c r="W36" s="641" t="s">
        <v>52</v>
      </c>
      <c r="X36" s="642"/>
      <c r="Y36" s="367">
        <f>Y30*70+Y31*75+Y32*25+Y33*60+Y35*45</f>
        <v>834.90476190476193</v>
      </c>
      <c r="Z36" s="368"/>
      <c r="AA36" s="368"/>
      <c r="AB36" s="368"/>
      <c r="AC36" s="369"/>
      <c r="AD36" s="718" t="s">
        <v>52</v>
      </c>
      <c r="AE36" s="719"/>
      <c r="AF36" s="367">
        <f>AF30*70+AF31*75+AF32*25+AF33*60+AF35*45</f>
        <v>803.07142857142856</v>
      </c>
      <c r="AG36" s="368"/>
      <c r="AH36" s="368"/>
      <c r="AI36" s="368"/>
      <c r="AJ36" s="326"/>
    </row>
    <row r="37" spans="1:46" s="15" customFormat="1" ht="27" customHeight="1">
      <c r="A37" s="16" t="s">
        <v>18</v>
      </c>
      <c r="B37" s="16"/>
      <c r="C37" s="16"/>
      <c r="D37" s="16"/>
      <c r="I37" s="15" t="s">
        <v>19</v>
      </c>
      <c r="K37" s="487" t="s">
        <v>20</v>
      </c>
      <c r="O37" s="487"/>
      <c r="P37" s="487" t="s">
        <v>21</v>
      </c>
      <c r="Q37" s="487"/>
      <c r="R37" s="487"/>
      <c r="V37" s="487"/>
      <c r="W37" s="16"/>
      <c r="Y37" s="15" t="s">
        <v>22</v>
      </c>
    </row>
    <row r="38" spans="1:46" s="375" customFormat="1" ht="18" customHeight="1">
      <c r="A38" s="601" t="s">
        <v>60</v>
      </c>
      <c r="B38" s="601"/>
      <c r="C38" s="601"/>
      <c r="D38" s="601"/>
      <c r="E38" s="601"/>
      <c r="F38" s="601"/>
      <c r="G38" s="601"/>
      <c r="H38" s="601"/>
      <c r="I38" s="601"/>
      <c r="J38" s="601"/>
      <c r="K38" s="601"/>
      <c r="O38" s="19"/>
      <c r="P38" s="374"/>
      <c r="Q38" s="374"/>
      <c r="R38" s="374"/>
      <c r="V38" s="374"/>
      <c r="W38" s="374"/>
    </row>
    <row r="39" spans="1:46" s="17" customFormat="1" ht="18" customHeight="1">
      <c r="A39" s="610" t="s">
        <v>13</v>
      </c>
      <c r="B39" s="610"/>
      <c r="C39" s="610"/>
      <c r="D39" s="610"/>
      <c r="E39" s="610"/>
      <c r="F39" s="610"/>
      <c r="G39" s="610"/>
      <c r="H39" s="610"/>
      <c r="I39" s="610"/>
      <c r="J39" s="610"/>
      <c r="K39" s="610"/>
      <c r="L39" s="610"/>
      <c r="M39" s="610"/>
      <c r="N39" s="610"/>
      <c r="O39" s="610"/>
      <c r="P39" s="610"/>
      <c r="Q39" s="610"/>
      <c r="R39" s="610"/>
      <c r="S39" s="610"/>
      <c r="T39" s="610"/>
      <c r="U39" s="610"/>
      <c r="V39" s="610"/>
      <c r="W39" s="610"/>
      <c r="X39" s="610"/>
    </row>
    <row r="40" spans="1:46" s="17" customFormat="1" ht="18" customHeight="1">
      <c r="A40" s="25" t="s">
        <v>12</v>
      </c>
      <c r="B40" s="25"/>
      <c r="C40" s="25"/>
      <c r="H40" s="19"/>
      <c r="I40" s="19"/>
      <c r="J40" s="19"/>
      <c r="K40" s="25"/>
      <c r="O40" s="377"/>
      <c r="P40" s="19"/>
      <c r="Q40" s="19"/>
      <c r="R40" s="19"/>
      <c r="U40" s="378"/>
      <c r="V40" s="383"/>
      <c r="W40" s="98"/>
      <c r="AA40" s="378"/>
      <c r="AB40" s="295"/>
      <c r="AC40" s="295"/>
      <c r="AD40" s="174"/>
      <c r="AE40" s="174"/>
      <c r="AF40" s="295"/>
      <c r="AG40" s="98"/>
    </row>
    <row r="41" spans="1:46">
      <c r="U41" s="378"/>
      <c r="V41" s="383"/>
      <c r="W41" s="98"/>
      <c r="AA41" s="378"/>
      <c r="AB41" s="295"/>
      <c r="AC41" s="295"/>
      <c r="AD41" s="174"/>
      <c r="AE41" s="295"/>
      <c r="AF41" s="174"/>
      <c r="AG41" s="98"/>
      <c r="AH41" s="313"/>
    </row>
    <row r="42" spans="1:46" ht="21">
      <c r="U42" s="378"/>
      <c r="V42" s="383"/>
      <c r="W42" s="98"/>
      <c r="AA42" s="378"/>
      <c r="AB42" s="295"/>
      <c r="AC42" s="295"/>
      <c r="AD42" s="174"/>
      <c r="AE42" s="174"/>
      <c r="AF42" s="295"/>
      <c r="AG42" s="98"/>
      <c r="AH42" s="313"/>
      <c r="AK42" s="378"/>
      <c r="AL42" s="488"/>
      <c r="AM42" s="397"/>
      <c r="AN42" s="252"/>
      <c r="AO42" s="408"/>
      <c r="AP42" s="42"/>
      <c r="AQ42" s="98"/>
    </row>
    <row r="43" spans="1:46">
      <c r="U43" s="378"/>
      <c r="V43" s="295"/>
      <c r="W43" s="174"/>
      <c r="AA43" s="378"/>
      <c r="AB43" s="295"/>
      <c r="AC43" s="295"/>
      <c r="AD43" s="313"/>
      <c r="AE43" s="295"/>
      <c r="AF43" s="313"/>
      <c r="AG43" s="98"/>
      <c r="AH43" s="313"/>
      <c r="AK43" s="378"/>
      <c r="AL43" s="397"/>
      <c r="AM43" s="397"/>
      <c r="AN43" s="252"/>
      <c r="AO43" s="397"/>
      <c r="AP43" s="397"/>
      <c r="AQ43" s="98"/>
    </row>
    <row r="44" spans="1:46">
      <c r="U44" s="378"/>
      <c r="V44" s="229"/>
      <c r="W44" s="229"/>
      <c r="AA44" s="378"/>
      <c r="AB44" s="295"/>
      <c r="AC44" s="295"/>
      <c r="AD44" s="313"/>
      <c r="AE44" s="313"/>
      <c r="AF44" s="313"/>
      <c r="AG44" s="98"/>
      <c r="AH44" s="313"/>
      <c r="AK44" s="229"/>
      <c r="AL44" s="229"/>
      <c r="AM44" s="229"/>
      <c r="AN44" s="252"/>
      <c r="AO44" s="397"/>
      <c r="AP44" s="397"/>
      <c r="AQ44" s="98"/>
    </row>
    <row r="45" spans="1:46">
      <c r="S45" s="229"/>
      <c r="T45" s="229"/>
      <c r="U45" s="378"/>
      <c r="V45" s="229"/>
      <c r="W45" s="229"/>
      <c r="X45" s="229"/>
      <c r="AN45" s="252"/>
      <c r="AO45" s="397"/>
      <c r="AP45" s="397"/>
      <c r="AQ45" s="98"/>
    </row>
    <row r="46" spans="1:46">
      <c r="S46" s="229"/>
      <c r="T46" s="229"/>
      <c r="U46" s="378"/>
      <c r="V46" s="229"/>
      <c r="W46" s="229"/>
      <c r="X46" s="229"/>
      <c r="AN46" s="252"/>
      <c r="AO46" s="397"/>
      <c r="AP46" s="397"/>
      <c r="AQ46" s="98"/>
    </row>
    <row r="47" spans="1:46">
      <c r="S47" s="229"/>
      <c r="T47" s="229"/>
      <c r="U47" s="378"/>
      <c r="V47" s="489"/>
      <c r="W47" s="42"/>
      <c r="X47" s="229"/>
      <c r="AN47" s="252"/>
      <c r="AO47" s="42"/>
      <c r="AP47" s="42"/>
      <c r="AQ47" s="98"/>
    </row>
    <row r="48" spans="1:46">
      <c r="S48" s="229"/>
      <c r="T48" s="229"/>
      <c r="U48" s="229"/>
      <c r="V48" s="229"/>
      <c r="W48" s="229"/>
      <c r="X48" s="229"/>
      <c r="AN48" s="98"/>
      <c r="AO48" s="42"/>
      <c r="AP48" s="303"/>
      <c r="AQ48" s="98"/>
    </row>
    <row r="49" spans="19:43">
      <c r="S49" s="229"/>
      <c r="T49" s="229"/>
      <c r="U49" s="229"/>
      <c r="V49" s="229"/>
      <c r="W49" s="229"/>
      <c r="X49" s="229"/>
      <c r="AN49" s="98"/>
      <c r="AO49" s="98"/>
      <c r="AP49" s="42"/>
      <c r="AQ49" s="98"/>
    </row>
    <row r="50" spans="19:43">
      <c r="AN50" s="49"/>
      <c r="AO50" s="49"/>
      <c r="AP50" s="49"/>
      <c r="AQ50" s="49"/>
    </row>
    <row r="51" spans="19:43">
      <c r="AN51" s="49"/>
      <c r="AO51" s="49"/>
      <c r="AP51" s="42"/>
      <c r="AQ51" s="98"/>
    </row>
    <row r="52" spans="19:43">
      <c r="AN52" s="49"/>
      <c r="AO52" s="49"/>
      <c r="AP52" s="327"/>
      <c r="AQ52" s="98"/>
    </row>
    <row r="53" spans="19:43">
      <c r="AN53" s="49"/>
      <c r="AO53" s="49"/>
      <c r="AP53" s="327"/>
      <c r="AQ53" s="98"/>
    </row>
    <row r="54" spans="19:43">
      <c r="AN54" s="49"/>
      <c r="AO54" s="49"/>
      <c r="AP54" s="50"/>
      <c r="AQ54" s="98"/>
    </row>
    <row r="55" spans="19:43">
      <c r="AN55" s="49"/>
      <c r="AO55" s="49"/>
      <c r="AP55" s="50"/>
      <c r="AQ55" s="98"/>
    </row>
    <row r="56" spans="19:43">
      <c r="AN56" s="490"/>
      <c r="AO56" s="490"/>
      <c r="AP56" s="351"/>
      <c r="AQ56" s="49"/>
    </row>
    <row r="57" spans="19:43">
      <c r="AN57" s="491"/>
      <c r="AO57" s="491"/>
      <c r="AP57" s="354"/>
      <c r="AQ57" s="492"/>
    </row>
    <row r="58" spans="19:43">
      <c r="AN58" s="229"/>
      <c r="AO58" s="229"/>
      <c r="AP58" s="229"/>
      <c r="AQ58" s="229"/>
    </row>
    <row r="59" spans="19:43">
      <c r="AN59" s="229"/>
      <c r="AO59" s="229"/>
      <c r="AP59" s="229"/>
      <c r="AQ59" s="229"/>
    </row>
  </sheetData>
  <mergeCells count="90">
    <mergeCell ref="A38:K38"/>
    <mergeCell ref="B29:C29"/>
    <mergeCell ref="W33:X33"/>
    <mergeCell ref="W34:X34"/>
    <mergeCell ref="P36:Q36"/>
    <mergeCell ref="W36:X36"/>
    <mergeCell ref="W35:X35"/>
    <mergeCell ref="I29:J29"/>
    <mergeCell ref="B33:C33"/>
    <mergeCell ref="B31:C31"/>
    <mergeCell ref="B32:C32"/>
    <mergeCell ref="P33:Q33"/>
    <mergeCell ref="W31:X31"/>
    <mergeCell ref="P32:Q32"/>
    <mergeCell ref="P31:Q31"/>
    <mergeCell ref="W30:X30"/>
    <mergeCell ref="A39:X39"/>
    <mergeCell ref="A7:A11"/>
    <mergeCell ref="A22:A26"/>
    <mergeCell ref="W32:X32"/>
    <mergeCell ref="A29:A36"/>
    <mergeCell ref="P29:Q29"/>
    <mergeCell ref="B17:B21"/>
    <mergeCell ref="B34:C34"/>
    <mergeCell ref="B35:C35"/>
    <mergeCell ref="P34:Q34"/>
    <mergeCell ref="P35:Q35"/>
    <mergeCell ref="I34:J34"/>
    <mergeCell ref="B12:B16"/>
    <mergeCell ref="I35:J35"/>
    <mergeCell ref="B22:B26"/>
    <mergeCell ref="B30:C30"/>
    <mergeCell ref="I30:J30"/>
    <mergeCell ref="AD32:AE32"/>
    <mergeCell ref="B36:C36"/>
    <mergeCell ref="I36:J36"/>
    <mergeCell ref="AD36:AE36"/>
    <mergeCell ref="AD35:AE35"/>
    <mergeCell ref="AD30:AE30"/>
    <mergeCell ref="AD33:AE33"/>
    <mergeCell ref="AD34:AE34"/>
    <mergeCell ref="AD31:AE31"/>
    <mergeCell ref="I31:J31"/>
    <mergeCell ref="I33:J33"/>
    <mergeCell ref="I32:J32"/>
    <mergeCell ref="B3:C3"/>
    <mergeCell ref="D3:H3"/>
    <mergeCell ref="I5:I6"/>
    <mergeCell ref="B5:B6"/>
    <mergeCell ref="A17:A21"/>
    <mergeCell ref="C18:C21"/>
    <mergeCell ref="P3:Q3"/>
    <mergeCell ref="I22:I26"/>
    <mergeCell ref="J18:J21"/>
    <mergeCell ref="I17:I21"/>
    <mergeCell ref="I7:I11"/>
    <mergeCell ref="P15:P20"/>
    <mergeCell ref="I12:I16"/>
    <mergeCell ref="AK3:AL3"/>
    <mergeCell ref="AF3:AJ3"/>
    <mergeCell ref="AD22:AD26"/>
    <mergeCell ref="P30:Q30"/>
    <mergeCell ref="X18:X21"/>
    <mergeCell ref="AE18:AE21"/>
    <mergeCell ref="W29:X29"/>
    <mergeCell ref="AD17:AD21"/>
    <mergeCell ref="W17:W21"/>
    <mergeCell ref="AD29:AE29"/>
    <mergeCell ref="AD5:AD6"/>
    <mergeCell ref="AD12:AD16"/>
    <mergeCell ref="W12:W16"/>
    <mergeCell ref="W22:W26"/>
    <mergeCell ref="P21:P26"/>
    <mergeCell ref="R3:V3"/>
    <mergeCell ref="A1:AJ1"/>
    <mergeCell ref="W2:Y2"/>
    <mergeCell ref="AD2:AF2"/>
    <mergeCell ref="W7:W11"/>
    <mergeCell ref="A5:A6"/>
    <mergeCell ref="W5:W6"/>
    <mergeCell ref="K3:O3"/>
    <mergeCell ref="AD3:AE3"/>
    <mergeCell ref="Y3:AC3"/>
    <mergeCell ref="I3:J3"/>
    <mergeCell ref="P5:P6"/>
    <mergeCell ref="W3:X3"/>
    <mergeCell ref="P7:P14"/>
    <mergeCell ref="AD7:AD11"/>
    <mergeCell ref="A12:A16"/>
    <mergeCell ref="B7:B11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C43"/>
  <sheetViews>
    <sheetView zoomScale="80" zoomScaleNormal="80" workbookViewId="0">
      <selection activeCell="K19" sqref="K19"/>
    </sheetView>
  </sheetViews>
  <sheetFormatPr defaultRowHeight="16.5"/>
  <cols>
    <col min="1" max="1" width="9" style="228"/>
    <col min="2" max="2" width="9.625" style="228" customWidth="1"/>
    <col min="3" max="3" width="10.625" style="251" customWidth="1"/>
    <col min="4" max="4" width="8.5" style="228" customWidth="1"/>
    <col min="5" max="7" width="5.625" style="228" hidden="1" customWidth="1"/>
    <col min="8" max="8" width="5.625" style="228" customWidth="1"/>
    <col min="9" max="9" width="9.625" style="228" customWidth="1"/>
    <col min="10" max="10" width="10.875" style="251" customWidth="1"/>
    <col min="11" max="11" width="7.625" style="228" customWidth="1"/>
    <col min="12" max="14" width="5.625" style="228" hidden="1" customWidth="1"/>
    <col min="15" max="15" width="5.625" style="228" customWidth="1"/>
    <col min="16" max="16" width="9.625" style="228" customWidth="1"/>
    <col min="17" max="17" width="10.625" style="228" customWidth="1"/>
    <col min="18" max="18" width="7.875" style="228" customWidth="1"/>
    <col min="19" max="21" width="5.625" style="228" hidden="1" customWidth="1"/>
    <col min="22" max="22" width="5.625" style="228" customWidth="1"/>
    <col min="23" max="23" width="9.625" style="251" customWidth="1"/>
    <col min="24" max="24" width="10.625" style="228" customWidth="1"/>
    <col min="25" max="25" width="8.5" style="228" customWidth="1"/>
    <col min="26" max="28" width="5.625" style="228" hidden="1" customWidth="1"/>
    <col min="29" max="29" width="5.625" style="228" customWidth="1"/>
    <col min="30" max="30" width="9.625" style="228" customWidth="1"/>
    <col min="31" max="31" width="11.125" style="228" customWidth="1"/>
    <col min="32" max="32" width="8.125" style="228" customWidth="1"/>
    <col min="33" max="35" width="5.625" style="228" hidden="1" customWidth="1"/>
    <col min="36" max="36" width="5.75" style="228" customWidth="1"/>
    <col min="37" max="16384" width="9" style="228"/>
  </cols>
  <sheetData>
    <row r="1" spans="1:55" s="493" customFormat="1" ht="21">
      <c r="A1" s="664" t="s">
        <v>453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/>
      <c r="R1" s="664"/>
      <c r="S1" s="664"/>
      <c r="T1" s="664"/>
      <c r="U1" s="664"/>
      <c r="V1" s="664"/>
      <c r="W1" s="664"/>
      <c r="X1" s="664"/>
      <c r="Y1" s="664"/>
      <c r="Z1" s="664"/>
      <c r="AA1" s="664"/>
      <c r="AB1" s="664"/>
      <c r="AC1" s="664"/>
      <c r="AD1" s="664"/>
      <c r="AE1" s="664"/>
      <c r="AF1" s="664"/>
      <c r="AG1" s="664"/>
      <c r="AH1" s="664"/>
      <c r="AI1" s="664"/>
      <c r="AJ1" s="664"/>
    </row>
    <row r="2" spans="1:55" s="493" customFormat="1" ht="20.25" thickBot="1">
      <c r="A2" s="494" t="s">
        <v>69</v>
      </c>
      <c r="B2" s="494"/>
      <c r="C2" s="494"/>
      <c r="D2" s="725" t="s">
        <v>5</v>
      </c>
      <c r="E2" s="725"/>
      <c r="F2" s="725"/>
      <c r="G2" s="725"/>
      <c r="H2" s="725"/>
      <c r="I2" s="725"/>
      <c r="J2" s="725"/>
      <c r="O2" s="726" t="s">
        <v>7</v>
      </c>
      <c r="P2" s="726"/>
      <c r="Q2" s="726"/>
      <c r="R2" s="726"/>
      <c r="S2" s="726"/>
      <c r="T2" s="726"/>
      <c r="U2" s="726"/>
      <c r="V2" s="726"/>
      <c r="W2" s="235"/>
      <c r="X2" s="727" t="s">
        <v>4</v>
      </c>
      <c r="Y2" s="727"/>
      <c r="Z2" s="727"/>
      <c r="AA2" s="727"/>
      <c r="AB2" s="727"/>
      <c r="AC2" s="727"/>
      <c r="AD2" s="727"/>
      <c r="AE2" s="727"/>
      <c r="AF2" s="727"/>
      <c r="AG2" s="727"/>
      <c r="AH2" s="727"/>
      <c r="AI2" s="727"/>
      <c r="AJ2" s="727"/>
      <c r="AK2" s="495"/>
      <c r="AL2" s="495"/>
      <c r="AM2" s="495"/>
      <c r="AN2" s="495"/>
    </row>
    <row r="3" spans="1:55" s="239" customFormat="1" ht="18" customHeight="1" thickBot="1">
      <c r="A3" s="236" t="s">
        <v>83</v>
      </c>
      <c r="B3" s="669">
        <v>46013</v>
      </c>
      <c r="C3" s="670"/>
      <c r="D3" s="674" t="s">
        <v>355</v>
      </c>
      <c r="E3" s="675"/>
      <c r="F3" s="675"/>
      <c r="G3" s="675"/>
      <c r="H3" s="676"/>
      <c r="I3" s="669">
        <v>45283</v>
      </c>
      <c r="J3" s="670"/>
      <c r="K3" s="674" t="s">
        <v>347</v>
      </c>
      <c r="L3" s="675"/>
      <c r="M3" s="675"/>
      <c r="N3" s="675"/>
      <c r="O3" s="676"/>
      <c r="P3" s="669" t="s">
        <v>278</v>
      </c>
      <c r="Q3" s="670"/>
      <c r="R3" s="671" t="s">
        <v>84</v>
      </c>
      <c r="S3" s="672"/>
      <c r="T3" s="672"/>
      <c r="U3" s="672"/>
      <c r="V3" s="673"/>
      <c r="W3" s="669">
        <v>45285</v>
      </c>
      <c r="X3" s="728"/>
      <c r="Y3" s="674" t="s">
        <v>348</v>
      </c>
      <c r="Z3" s="675"/>
      <c r="AA3" s="675"/>
      <c r="AB3" s="675"/>
      <c r="AC3" s="676"/>
      <c r="AD3" s="670">
        <v>45286</v>
      </c>
      <c r="AE3" s="728"/>
      <c r="AF3" s="677" t="s">
        <v>42</v>
      </c>
      <c r="AG3" s="678"/>
      <c r="AH3" s="678"/>
      <c r="AI3" s="678"/>
      <c r="AJ3" s="679"/>
      <c r="AK3" s="731"/>
      <c r="AL3" s="712"/>
      <c r="AM3" s="22"/>
      <c r="AN3" s="22"/>
      <c r="AO3" s="98"/>
      <c r="AP3" s="98"/>
      <c r="AQ3" s="98"/>
    </row>
    <row r="4" spans="1:55" s="251" customFormat="1" ht="18" customHeight="1">
      <c r="A4" s="496" t="s">
        <v>36</v>
      </c>
      <c r="B4" s="241" t="s">
        <v>54</v>
      </c>
      <c r="C4" s="242" t="s">
        <v>55</v>
      </c>
      <c r="D4" s="242" t="s">
        <v>357</v>
      </c>
      <c r="E4" s="243" t="s">
        <v>107</v>
      </c>
      <c r="F4" s="243" t="s">
        <v>108</v>
      </c>
      <c r="G4" s="243" t="s">
        <v>109</v>
      </c>
      <c r="H4" s="224" t="s">
        <v>56</v>
      </c>
      <c r="I4" s="241" t="s">
        <v>54</v>
      </c>
      <c r="J4" s="242" t="s">
        <v>55</v>
      </c>
      <c r="K4" s="242" t="s">
        <v>357</v>
      </c>
      <c r="L4" s="243" t="s">
        <v>107</v>
      </c>
      <c r="M4" s="243" t="s">
        <v>108</v>
      </c>
      <c r="N4" s="243" t="s">
        <v>109</v>
      </c>
      <c r="O4" s="224" t="s">
        <v>56</v>
      </c>
      <c r="P4" s="241" t="s">
        <v>54</v>
      </c>
      <c r="Q4" s="242" t="s">
        <v>55</v>
      </c>
      <c r="R4" s="242" t="s">
        <v>357</v>
      </c>
      <c r="S4" s="387" t="s">
        <v>107</v>
      </c>
      <c r="T4" s="387" t="s">
        <v>108</v>
      </c>
      <c r="U4" s="387" t="s">
        <v>109</v>
      </c>
      <c r="V4" s="245" t="s">
        <v>56</v>
      </c>
      <c r="W4" s="497" t="s">
        <v>54</v>
      </c>
      <c r="X4" s="242" t="s">
        <v>55</v>
      </c>
      <c r="Y4" s="242" t="s">
        <v>357</v>
      </c>
      <c r="Z4" s="243" t="s">
        <v>107</v>
      </c>
      <c r="AA4" s="243" t="s">
        <v>108</v>
      </c>
      <c r="AB4" s="243" t="s">
        <v>109</v>
      </c>
      <c r="AC4" s="498" t="s">
        <v>56</v>
      </c>
      <c r="AD4" s="497" t="s">
        <v>54</v>
      </c>
      <c r="AE4" s="242" t="s">
        <v>55</v>
      </c>
      <c r="AF4" s="242" t="s">
        <v>357</v>
      </c>
      <c r="AG4" s="243" t="s">
        <v>107</v>
      </c>
      <c r="AH4" s="243" t="s">
        <v>108</v>
      </c>
      <c r="AI4" s="243" t="s">
        <v>109</v>
      </c>
      <c r="AJ4" s="224" t="s">
        <v>56</v>
      </c>
      <c r="AL4" s="378"/>
      <c r="AM4" s="252"/>
      <c r="AN4" s="98"/>
      <c r="AO4" s="42"/>
      <c r="AP4" s="254"/>
      <c r="AQ4" s="254"/>
      <c r="AR4" s="254"/>
      <c r="AS4" s="296"/>
      <c r="AT4" s="174"/>
      <c r="AU4" s="252"/>
      <c r="AV4" s="42"/>
      <c r="AW4" s="42"/>
      <c r="AX4" s="254"/>
      <c r="AY4" s="254"/>
      <c r="AZ4" s="254"/>
      <c r="BA4" s="256"/>
      <c r="BB4" s="174"/>
      <c r="BC4" s="257"/>
    </row>
    <row r="5" spans="1:55" s="207" customFormat="1" ht="18" customHeight="1">
      <c r="A5" s="650" t="s">
        <v>3</v>
      </c>
      <c r="B5" s="680" t="s">
        <v>70</v>
      </c>
      <c r="C5" s="258" t="s">
        <v>9</v>
      </c>
      <c r="D5" s="258">
        <v>120</v>
      </c>
      <c r="E5" s="209">
        <f>D5/20</f>
        <v>6</v>
      </c>
      <c r="F5" s="209"/>
      <c r="G5" s="209"/>
      <c r="H5" s="262"/>
      <c r="I5" s="680" t="s">
        <v>141</v>
      </c>
      <c r="J5" s="143" t="s">
        <v>95</v>
      </c>
      <c r="K5" s="293">
        <v>100</v>
      </c>
      <c r="L5" s="499">
        <f>K5/20</f>
        <v>5</v>
      </c>
      <c r="M5" s="499"/>
      <c r="N5" s="499"/>
      <c r="O5" s="225"/>
      <c r="P5" s="716" t="s">
        <v>380</v>
      </c>
      <c r="Q5" s="143" t="s">
        <v>381</v>
      </c>
      <c r="R5" s="143">
        <v>170</v>
      </c>
      <c r="S5" s="143">
        <f>R5/30</f>
        <v>5.666666666666667</v>
      </c>
      <c r="T5" s="143"/>
      <c r="U5" s="143"/>
      <c r="V5" s="571"/>
      <c r="W5" s="729" t="s">
        <v>141</v>
      </c>
      <c r="X5" s="143" t="s">
        <v>95</v>
      </c>
      <c r="Y5" s="143">
        <v>100</v>
      </c>
      <c r="Z5" s="209">
        <f>Y5/20</f>
        <v>5</v>
      </c>
      <c r="AA5" s="209"/>
      <c r="AB5" s="209"/>
      <c r="AC5" s="210"/>
      <c r="AD5" s="729" t="s">
        <v>70</v>
      </c>
      <c r="AE5" s="258" t="s">
        <v>9</v>
      </c>
      <c r="AF5" s="258">
        <v>120</v>
      </c>
      <c r="AG5" s="209">
        <f>AF5/20</f>
        <v>6</v>
      </c>
      <c r="AH5" s="209"/>
      <c r="AI5" s="209"/>
      <c r="AJ5" s="210"/>
      <c r="AK5" s="228"/>
      <c r="AL5" s="378"/>
      <c r="AM5" s="252"/>
      <c r="AN5" s="42"/>
      <c r="AO5" s="42"/>
      <c r="AP5" s="271"/>
      <c r="AQ5" s="271"/>
      <c r="AR5" s="254"/>
      <c r="AS5" s="296"/>
      <c r="AT5" s="98"/>
      <c r="AU5" s="252"/>
      <c r="AV5" s="42"/>
      <c r="AW5" s="42"/>
      <c r="AX5" s="254"/>
      <c r="AY5" s="500"/>
      <c r="AZ5" s="272"/>
      <c r="BA5" s="256"/>
      <c r="BB5" s="263"/>
      <c r="BC5" s="396"/>
    </row>
    <row r="6" spans="1:55" s="207" customFormat="1" ht="18" customHeight="1">
      <c r="A6" s="667"/>
      <c r="B6" s="681"/>
      <c r="C6" s="258"/>
      <c r="D6" s="258"/>
      <c r="E6" s="209"/>
      <c r="F6" s="209"/>
      <c r="G6" s="209"/>
      <c r="H6" s="262"/>
      <c r="I6" s="681"/>
      <c r="J6" s="264" t="s">
        <v>98</v>
      </c>
      <c r="K6" s="293">
        <v>20</v>
      </c>
      <c r="L6" s="499">
        <f>K6/20</f>
        <v>1</v>
      </c>
      <c r="M6" s="499"/>
      <c r="N6" s="499"/>
      <c r="O6" s="225"/>
      <c r="P6" s="717"/>
      <c r="Q6" s="142"/>
      <c r="R6" s="142"/>
      <c r="S6" s="143"/>
      <c r="T6" s="143"/>
      <c r="U6" s="145"/>
      <c r="V6" s="572"/>
      <c r="W6" s="730"/>
      <c r="X6" s="264" t="s">
        <v>98</v>
      </c>
      <c r="Y6" s="264">
        <v>20</v>
      </c>
      <c r="Z6" s="209">
        <f>Y6/20</f>
        <v>1</v>
      </c>
      <c r="AA6" s="209"/>
      <c r="AB6" s="209"/>
      <c r="AC6" s="210"/>
      <c r="AD6" s="730"/>
      <c r="AE6" s="258"/>
      <c r="AF6" s="258"/>
      <c r="AG6" s="209"/>
      <c r="AH6" s="209"/>
      <c r="AI6" s="209"/>
      <c r="AJ6" s="210"/>
      <c r="AK6" s="228"/>
      <c r="AL6" s="378"/>
      <c r="AM6" s="57"/>
      <c r="AN6" s="42"/>
      <c r="AO6" s="42"/>
      <c r="AP6" s="271"/>
      <c r="AQ6" s="254"/>
      <c r="AR6" s="254"/>
      <c r="AS6" s="296"/>
      <c r="AT6" s="98"/>
      <c r="AU6" s="252"/>
      <c r="AV6" s="42"/>
      <c r="AW6" s="42"/>
      <c r="AX6" s="254"/>
      <c r="AY6" s="254"/>
      <c r="AZ6" s="254"/>
      <c r="BA6" s="256"/>
      <c r="BB6" s="263"/>
      <c r="BC6" s="396"/>
    </row>
    <row r="7" spans="1:55" s="207" customFormat="1" ht="18" customHeight="1">
      <c r="A7" s="650" t="s">
        <v>37</v>
      </c>
      <c r="B7" s="654" t="s">
        <v>422</v>
      </c>
      <c r="C7" s="142" t="s">
        <v>204</v>
      </c>
      <c r="D7" s="142">
        <v>85</v>
      </c>
      <c r="E7" s="140"/>
      <c r="F7" s="287">
        <f>D7*0.8/35</f>
        <v>1.9428571428571428</v>
      </c>
      <c r="G7" s="140"/>
      <c r="H7" s="262"/>
      <c r="I7" s="613" t="s">
        <v>162</v>
      </c>
      <c r="J7" s="189" t="s">
        <v>112</v>
      </c>
      <c r="K7" s="247">
        <v>65</v>
      </c>
      <c r="L7" s="140"/>
      <c r="M7" s="140">
        <f>K7/35</f>
        <v>1.8571428571428572</v>
      </c>
      <c r="N7" s="140"/>
      <c r="O7" s="225"/>
      <c r="P7" s="624" t="s">
        <v>382</v>
      </c>
      <c r="Q7" s="142" t="s">
        <v>383</v>
      </c>
      <c r="R7" s="142">
        <v>15</v>
      </c>
      <c r="S7" s="143"/>
      <c r="T7" s="143"/>
      <c r="U7" s="143">
        <f>R7*0.66/100</f>
        <v>9.9000000000000005E-2</v>
      </c>
      <c r="V7" s="573"/>
      <c r="W7" s="722" t="s">
        <v>167</v>
      </c>
      <c r="X7" s="142" t="s">
        <v>168</v>
      </c>
      <c r="Y7" s="142">
        <v>70</v>
      </c>
      <c r="Z7" s="501"/>
      <c r="AA7" s="140">
        <f>Y7/35</f>
        <v>2</v>
      </c>
      <c r="AB7" s="140"/>
      <c r="AC7" s="210"/>
      <c r="AD7" s="733" t="s">
        <v>331</v>
      </c>
      <c r="AE7" s="190" t="s">
        <v>332</v>
      </c>
      <c r="AF7" s="142">
        <v>90</v>
      </c>
      <c r="AG7" s="145"/>
      <c r="AH7" s="176">
        <f>AF7*0.65/35</f>
        <v>1.6714285714285715</v>
      </c>
      <c r="AI7" s="145"/>
      <c r="AJ7" s="210"/>
      <c r="AK7" s="228"/>
      <c r="AL7" s="378"/>
      <c r="AM7" s="57"/>
      <c r="AN7" s="98"/>
      <c r="AO7" s="98"/>
      <c r="AP7" s="273"/>
      <c r="AQ7" s="254"/>
      <c r="AR7" s="254"/>
      <c r="AS7" s="296"/>
      <c r="AT7" s="98"/>
      <c r="AU7" s="252"/>
      <c r="AV7" s="42"/>
      <c r="AW7" s="42"/>
      <c r="AX7" s="254"/>
      <c r="AY7" s="254"/>
      <c r="AZ7" s="272"/>
      <c r="BA7" s="256"/>
      <c r="BB7" s="263"/>
      <c r="BC7" s="396"/>
    </row>
    <row r="8" spans="1:55" s="207" customFormat="1" ht="18" customHeight="1">
      <c r="A8" s="650"/>
      <c r="B8" s="655"/>
      <c r="C8" s="143" t="s">
        <v>417</v>
      </c>
      <c r="D8" s="143">
        <v>10</v>
      </c>
      <c r="E8" s="206"/>
      <c r="F8" s="140"/>
      <c r="G8" s="140">
        <f>D8/100</f>
        <v>0.1</v>
      </c>
      <c r="H8" s="262"/>
      <c r="I8" s="624"/>
      <c r="J8" s="189" t="s">
        <v>158</v>
      </c>
      <c r="K8" s="258">
        <v>30</v>
      </c>
      <c r="L8" s="140"/>
      <c r="M8" s="140"/>
      <c r="N8" s="140">
        <f>K8/100</f>
        <v>0.3</v>
      </c>
      <c r="O8" s="225"/>
      <c r="P8" s="624"/>
      <c r="Q8" s="142" t="s">
        <v>384</v>
      </c>
      <c r="R8" s="142">
        <v>45</v>
      </c>
      <c r="S8" s="145"/>
      <c r="T8" s="145">
        <f>R8*0.8/35</f>
        <v>1.0285714285714285</v>
      </c>
      <c r="U8" s="145"/>
      <c r="V8" s="573"/>
      <c r="W8" s="723"/>
      <c r="X8" s="143" t="s">
        <v>99</v>
      </c>
      <c r="Y8" s="143">
        <v>25</v>
      </c>
      <c r="Z8" s="501"/>
      <c r="AA8" s="206"/>
      <c r="AB8" s="140">
        <f>Y8/100</f>
        <v>0.25</v>
      </c>
      <c r="AC8" s="210"/>
      <c r="AD8" s="734"/>
      <c r="AE8" s="143" t="s">
        <v>310</v>
      </c>
      <c r="AF8" s="143">
        <v>40</v>
      </c>
      <c r="AG8" s="176"/>
      <c r="AH8" s="145"/>
      <c r="AI8" s="176">
        <f>AF8/100</f>
        <v>0.4</v>
      </c>
      <c r="AJ8" s="210"/>
      <c r="AK8" s="228"/>
      <c r="AL8" s="378"/>
      <c r="AM8" s="57"/>
      <c r="AN8" s="98"/>
      <c r="AO8" s="98"/>
      <c r="AP8" s="254"/>
      <c r="AQ8" s="254"/>
      <c r="AR8" s="254"/>
      <c r="AS8" s="296"/>
      <c r="AT8" s="98"/>
      <c r="AU8" s="252"/>
      <c r="AV8" s="42"/>
      <c r="AW8" s="42"/>
      <c r="AX8" s="254"/>
      <c r="AY8" s="254"/>
      <c r="AZ8" s="254"/>
      <c r="BA8" s="256"/>
      <c r="BB8" s="263"/>
      <c r="BC8" s="396"/>
    </row>
    <row r="9" spans="1:55" s="207" customFormat="1" ht="18" customHeight="1">
      <c r="A9" s="650"/>
      <c r="B9" s="655"/>
      <c r="C9" s="364" t="s">
        <v>205</v>
      </c>
      <c r="D9" s="143">
        <v>25</v>
      </c>
      <c r="E9" s="208">
        <f>D9/90</f>
        <v>0.27777777777777779</v>
      </c>
      <c r="F9" s="140"/>
      <c r="G9" s="140"/>
      <c r="H9" s="262"/>
      <c r="I9" s="624"/>
      <c r="J9" s="189" t="s">
        <v>157</v>
      </c>
      <c r="K9" s="293">
        <v>17</v>
      </c>
      <c r="L9" s="140">
        <f>K9/35</f>
        <v>0.48571428571428571</v>
      </c>
      <c r="M9" s="140"/>
      <c r="N9" s="140"/>
      <c r="O9" s="225"/>
      <c r="P9" s="624"/>
      <c r="Q9" s="201" t="s">
        <v>306</v>
      </c>
      <c r="R9" s="461">
        <v>30</v>
      </c>
      <c r="S9" s="145"/>
      <c r="T9" s="145"/>
      <c r="U9" s="145">
        <f>R9/100</f>
        <v>0.3</v>
      </c>
      <c r="V9" s="573"/>
      <c r="W9" s="723"/>
      <c r="X9" s="404" t="s">
        <v>57</v>
      </c>
      <c r="Y9" s="143">
        <v>10</v>
      </c>
      <c r="Z9" s="502"/>
      <c r="AA9" s="140"/>
      <c r="AB9" s="140">
        <f>Y9/100</f>
        <v>0.1</v>
      </c>
      <c r="AC9" s="210"/>
      <c r="AD9" s="734"/>
      <c r="AE9" s="142" t="s">
        <v>284</v>
      </c>
      <c r="AF9" s="143">
        <v>1</v>
      </c>
      <c r="AG9" s="211"/>
      <c r="AH9" s="145"/>
      <c r="AI9" s="145"/>
      <c r="AJ9" s="210"/>
      <c r="AK9" s="228"/>
      <c r="AL9" s="378"/>
      <c r="AM9" s="57"/>
      <c r="AN9" s="42"/>
      <c r="AO9" s="42"/>
      <c r="AP9" s="271"/>
      <c r="AQ9" s="254"/>
      <c r="AR9" s="254"/>
      <c r="AS9" s="296"/>
      <c r="AT9" s="98"/>
      <c r="AU9" s="252"/>
      <c r="AV9" s="270"/>
      <c r="AW9" s="42"/>
      <c r="AX9" s="271"/>
      <c r="AY9" s="271"/>
      <c r="AZ9" s="254"/>
      <c r="BA9" s="256"/>
      <c r="BB9" s="263"/>
      <c r="BC9" s="396"/>
    </row>
    <row r="10" spans="1:55" s="207" customFormat="1" ht="18" customHeight="1">
      <c r="A10" s="650"/>
      <c r="B10" s="655"/>
      <c r="C10" s="293" t="s">
        <v>423</v>
      </c>
      <c r="D10" s="143">
        <v>5</v>
      </c>
      <c r="E10" s="208"/>
      <c r="F10" s="140"/>
      <c r="G10" s="140"/>
      <c r="H10" s="262"/>
      <c r="I10" s="624"/>
      <c r="J10" s="189"/>
      <c r="K10" s="143"/>
      <c r="L10" s="140"/>
      <c r="M10" s="140"/>
      <c r="N10" s="140" t="s">
        <v>117</v>
      </c>
      <c r="O10" s="225"/>
      <c r="P10" s="624"/>
      <c r="Q10" s="145" t="s">
        <v>317</v>
      </c>
      <c r="R10" s="145">
        <v>30</v>
      </c>
      <c r="S10" s="145"/>
      <c r="T10" s="145"/>
      <c r="U10" s="145">
        <f>R10/100</f>
        <v>0.3</v>
      </c>
      <c r="V10" s="573"/>
      <c r="W10" s="723"/>
      <c r="X10" s="143"/>
      <c r="Y10" s="143"/>
      <c r="Z10" s="503"/>
      <c r="AA10" s="140"/>
      <c r="AB10" s="140"/>
      <c r="AC10" s="210"/>
      <c r="AD10" s="734"/>
      <c r="AE10" s="142"/>
      <c r="AF10" s="143"/>
      <c r="AG10" s="145"/>
      <c r="AH10" s="145"/>
      <c r="AI10" s="145"/>
      <c r="AJ10" s="210"/>
      <c r="AK10" s="228"/>
      <c r="AL10" s="378"/>
      <c r="AM10" s="252"/>
      <c r="AN10" s="270"/>
      <c r="AO10" s="42"/>
      <c r="AP10" s="271"/>
      <c r="AQ10" s="271"/>
      <c r="AR10" s="254"/>
      <c r="AS10" s="296"/>
      <c r="AT10" s="284"/>
      <c r="AU10" s="252"/>
      <c r="AV10" s="98"/>
      <c r="AW10" s="98"/>
      <c r="AX10" s="271"/>
      <c r="AY10" s="271"/>
      <c r="AZ10" s="272"/>
      <c r="BA10" s="256"/>
      <c r="BB10" s="263"/>
      <c r="BC10" s="396"/>
    </row>
    <row r="11" spans="1:55" s="207" customFormat="1" ht="18" customHeight="1">
      <c r="A11" s="650"/>
      <c r="B11" s="656"/>
      <c r="C11" s="143"/>
      <c r="D11" s="143"/>
      <c r="E11" s="140"/>
      <c r="F11" s="140"/>
      <c r="G11" s="140"/>
      <c r="H11" s="262"/>
      <c r="I11" s="625"/>
      <c r="J11" s="189"/>
      <c r="K11" s="143"/>
      <c r="L11" s="140"/>
      <c r="M11" s="140"/>
      <c r="N11" s="140"/>
      <c r="O11" s="225"/>
      <c r="P11" s="625"/>
      <c r="Q11" s="143" t="s">
        <v>385</v>
      </c>
      <c r="R11" s="143">
        <v>12</v>
      </c>
      <c r="S11" s="269">
        <f>R11/85</f>
        <v>0.14117647058823529</v>
      </c>
      <c r="T11" s="145"/>
      <c r="U11" s="145"/>
      <c r="V11" s="573"/>
      <c r="W11" s="724"/>
      <c r="X11" s="143"/>
      <c r="Y11" s="143"/>
      <c r="Z11" s="140"/>
      <c r="AA11" s="140"/>
      <c r="AB11" s="140"/>
      <c r="AC11" s="210"/>
      <c r="AD11" s="735"/>
      <c r="AE11" s="142"/>
      <c r="AF11" s="143"/>
      <c r="AG11" s="145"/>
      <c r="AH11" s="145"/>
      <c r="AI11" s="145"/>
      <c r="AJ11" s="210"/>
      <c r="AK11" s="228"/>
      <c r="AL11" s="378"/>
      <c r="AM11" s="252"/>
      <c r="AN11" s="42"/>
      <c r="AO11" s="42"/>
      <c r="AP11" s="273"/>
      <c r="AQ11" s="254"/>
      <c r="AR11" s="273"/>
      <c r="AS11" s="296"/>
      <c r="AT11" s="284"/>
      <c r="AU11" s="252"/>
      <c r="AV11" s="42"/>
      <c r="AW11" s="295"/>
      <c r="AX11" s="263"/>
      <c r="AY11" s="263"/>
      <c r="AZ11" s="254"/>
      <c r="BA11" s="256"/>
      <c r="BB11" s="263"/>
      <c r="BC11" s="396"/>
    </row>
    <row r="12" spans="1:55" s="207" customFormat="1" ht="18" customHeight="1">
      <c r="A12" s="651" t="s">
        <v>38</v>
      </c>
      <c r="B12" s="613" t="s">
        <v>418</v>
      </c>
      <c r="C12" s="142" t="s">
        <v>419</v>
      </c>
      <c r="D12" s="143">
        <v>60</v>
      </c>
      <c r="E12" s="208">
        <f>D12/90</f>
        <v>0.66666666666666663</v>
      </c>
      <c r="F12" s="139"/>
      <c r="G12" s="140"/>
      <c r="H12" s="262"/>
      <c r="I12" s="613" t="s">
        <v>424</v>
      </c>
      <c r="J12" s="145" t="s">
        <v>57</v>
      </c>
      <c r="K12" s="402">
        <v>30</v>
      </c>
      <c r="L12" s="206"/>
      <c r="M12" s="206"/>
      <c r="N12" s="140">
        <f>K12/100</f>
        <v>0.3</v>
      </c>
      <c r="O12" s="225"/>
      <c r="P12" s="613" t="s">
        <v>386</v>
      </c>
      <c r="Q12" s="196" t="s">
        <v>387</v>
      </c>
      <c r="R12" s="145">
        <v>75</v>
      </c>
      <c r="S12" s="143"/>
      <c r="T12" s="143">
        <f>R12*0.7/35</f>
        <v>1.5</v>
      </c>
      <c r="U12" s="145"/>
      <c r="V12" s="574"/>
      <c r="W12" s="613" t="s">
        <v>255</v>
      </c>
      <c r="X12" s="142" t="s">
        <v>91</v>
      </c>
      <c r="Y12" s="142">
        <v>70</v>
      </c>
      <c r="Z12" s="139"/>
      <c r="AA12" s="139"/>
      <c r="AB12" s="140">
        <f>Y12/100</f>
        <v>0.7</v>
      </c>
      <c r="AC12" s="210"/>
      <c r="AD12" s="613" t="s">
        <v>425</v>
      </c>
      <c r="AE12" s="142" t="s">
        <v>426</v>
      </c>
      <c r="AF12" s="142">
        <v>35</v>
      </c>
      <c r="AG12" s="206"/>
      <c r="AH12" s="206"/>
      <c r="AI12" s="140">
        <f>AF12/100</f>
        <v>0.35</v>
      </c>
      <c r="AJ12" s="210"/>
      <c r="AK12" s="228"/>
      <c r="AL12" s="378"/>
      <c r="AM12" s="252"/>
      <c r="AN12" s="42"/>
      <c r="AO12" s="42"/>
      <c r="AP12" s="273"/>
      <c r="AQ12" s="254"/>
      <c r="AR12" s="273"/>
      <c r="AS12" s="296"/>
      <c r="AT12" s="284"/>
      <c r="AU12" s="252"/>
      <c r="AV12" s="42"/>
      <c r="AW12" s="98"/>
      <c r="AX12" s="273"/>
      <c r="AY12" s="273"/>
      <c r="AZ12" s="254"/>
      <c r="BA12" s="256"/>
      <c r="BB12" s="263"/>
      <c r="BC12" s="396"/>
    </row>
    <row r="13" spans="1:55" s="207" customFormat="1" ht="18" customHeight="1">
      <c r="A13" s="650"/>
      <c r="B13" s="624"/>
      <c r="C13" s="142" t="s">
        <v>420</v>
      </c>
      <c r="D13" s="142">
        <v>35</v>
      </c>
      <c r="E13" s="139"/>
      <c r="F13" s="287">
        <f>D13/50</f>
        <v>0.7</v>
      </c>
      <c r="G13" s="140"/>
      <c r="H13" s="262"/>
      <c r="I13" s="624"/>
      <c r="J13" s="145" t="s">
        <v>88</v>
      </c>
      <c r="K13" s="402">
        <v>35</v>
      </c>
      <c r="L13" s="206"/>
      <c r="M13" s="140">
        <f>K13/55</f>
        <v>0.63636363636363635</v>
      </c>
      <c r="N13" s="206"/>
      <c r="O13" s="225"/>
      <c r="P13" s="624"/>
      <c r="Q13" s="520" t="s">
        <v>388</v>
      </c>
      <c r="R13" s="142"/>
      <c r="S13" s="143"/>
      <c r="T13" s="145"/>
      <c r="U13" s="143"/>
      <c r="V13" s="574"/>
      <c r="W13" s="624"/>
      <c r="X13" s="143" t="s">
        <v>243</v>
      </c>
      <c r="Y13" s="143">
        <v>8</v>
      </c>
      <c r="Z13" s="139"/>
      <c r="AA13" s="146"/>
      <c r="AB13" s="140">
        <f>Y13/100</f>
        <v>0.08</v>
      </c>
      <c r="AC13" s="210"/>
      <c r="AD13" s="624"/>
      <c r="AE13" s="143" t="s">
        <v>153</v>
      </c>
      <c r="AF13" s="143">
        <v>25</v>
      </c>
      <c r="AG13" s="206"/>
      <c r="AH13" s="205">
        <f>AF13*0.8/35</f>
        <v>0.5714285714285714</v>
      </c>
      <c r="AI13" s="206"/>
      <c r="AJ13" s="210"/>
      <c r="AK13" s="228"/>
      <c r="AL13" s="378"/>
      <c r="AM13" s="252"/>
      <c r="AN13" s="24"/>
      <c r="AO13" s="98"/>
      <c r="AP13" s="273"/>
      <c r="AQ13" s="273"/>
      <c r="AR13" s="273"/>
      <c r="AS13" s="296"/>
      <c r="AT13" s="284"/>
      <c r="AU13" s="252"/>
      <c r="AV13" s="42"/>
      <c r="AW13" s="98"/>
      <c r="AX13" s="273"/>
      <c r="AY13" s="273"/>
      <c r="AZ13" s="273"/>
      <c r="BA13" s="256"/>
      <c r="BB13" s="263"/>
      <c r="BC13" s="396"/>
    </row>
    <row r="14" spans="1:55" s="207" customFormat="1" ht="18" customHeight="1">
      <c r="A14" s="650"/>
      <c r="B14" s="624"/>
      <c r="C14" s="165" t="s">
        <v>421</v>
      </c>
      <c r="D14" s="142">
        <v>40</v>
      </c>
      <c r="E14" s="139"/>
      <c r="F14" s="139"/>
      <c r="G14" s="140">
        <f>D14/100</f>
        <v>0.4</v>
      </c>
      <c r="H14" s="262"/>
      <c r="I14" s="624"/>
      <c r="J14" s="504" t="s">
        <v>186</v>
      </c>
      <c r="K14" s="505">
        <v>10</v>
      </c>
      <c r="L14" s="506">
        <f>K14/100</f>
        <v>0.1</v>
      </c>
      <c r="M14" s="506"/>
      <c r="N14" s="287"/>
      <c r="O14" s="225"/>
      <c r="P14" s="624"/>
      <c r="Q14" s="201"/>
      <c r="R14" s="461"/>
      <c r="S14" s="143"/>
      <c r="T14" s="143"/>
      <c r="U14" s="145"/>
      <c r="V14" s="574"/>
      <c r="W14" s="624"/>
      <c r="X14" s="143" t="s">
        <v>256</v>
      </c>
      <c r="Y14" s="142">
        <v>5</v>
      </c>
      <c r="Z14" s="139"/>
      <c r="AA14" s="139"/>
      <c r="AB14" s="140">
        <f>Y14/100</f>
        <v>0.05</v>
      </c>
      <c r="AC14" s="210"/>
      <c r="AD14" s="624"/>
      <c r="AE14" s="143" t="s">
        <v>427</v>
      </c>
      <c r="AF14" s="142">
        <v>5</v>
      </c>
      <c r="AG14" s="206"/>
      <c r="AH14" s="206"/>
      <c r="AI14" s="140">
        <f>AF14/100</f>
        <v>0.05</v>
      </c>
      <c r="AJ14" s="210"/>
      <c r="AK14" s="228"/>
      <c r="AL14" s="252"/>
      <c r="AM14" s="252"/>
      <c r="AN14" s="42"/>
      <c r="AO14" s="98"/>
      <c r="AP14" s="275"/>
      <c r="AQ14" s="275"/>
      <c r="AR14" s="254"/>
      <c r="AS14" s="296"/>
      <c r="AT14" s="284"/>
      <c r="AU14" s="252"/>
      <c r="AV14" s="42"/>
      <c r="AW14" s="98"/>
      <c r="AX14" s="275"/>
      <c r="AY14" s="275"/>
      <c r="AZ14" s="254"/>
      <c r="BA14" s="256"/>
      <c r="BB14" s="263"/>
      <c r="BC14" s="396"/>
    </row>
    <row r="15" spans="1:55" s="207" customFormat="1" ht="18" customHeight="1">
      <c r="A15" s="650"/>
      <c r="B15" s="624"/>
      <c r="C15" s="170"/>
      <c r="D15" s="142"/>
      <c r="E15" s="166"/>
      <c r="F15" s="140"/>
      <c r="G15" s="166"/>
      <c r="H15" s="262"/>
      <c r="I15" s="624"/>
      <c r="J15" s="145"/>
      <c r="K15" s="410"/>
      <c r="L15" s="208"/>
      <c r="M15" s="140"/>
      <c r="N15" s="208"/>
      <c r="O15" s="225"/>
      <c r="P15" s="624"/>
      <c r="Q15" s="142"/>
      <c r="R15" s="143"/>
      <c r="S15" s="143"/>
      <c r="T15" s="145"/>
      <c r="U15" s="143"/>
      <c r="V15" s="574"/>
      <c r="W15" s="624"/>
      <c r="X15" s="143" t="s">
        <v>58</v>
      </c>
      <c r="Y15" s="143">
        <v>15</v>
      </c>
      <c r="Z15" s="166"/>
      <c r="AA15" s="140">
        <f>Y15*0.8/35</f>
        <v>0.34285714285714286</v>
      </c>
      <c r="AB15" s="166"/>
      <c r="AC15" s="210"/>
      <c r="AD15" s="624"/>
      <c r="AE15" s="143" t="s">
        <v>448</v>
      </c>
      <c r="AF15" s="143">
        <v>15</v>
      </c>
      <c r="AG15" s="209">
        <f>AF15/20</f>
        <v>0.75</v>
      </c>
      <c r="AH15" s="140"/>
      <c r="AI15" s="208"/>
      <c r="AJ15" s="210"/>
      <c r="AK15" s="228"/>
      <c r="AL15" s="252"/>
      <c r="AM15" s="252"/>
      <c r="AN15" s="24"/>
      <c r="AO15" s="42"/>
      <c r="AP15" s="275"/>
      <c r="AQ15" s="275"/>
      <c r="AR15" s="275"/>
      <c r="AS15" s="296"/>
      <c r="AT15" s="284"/>
      <c r="AU15" s="252"/>
      <c r="AV15" s="24"/>
      <c r="AW15" s="42"/>
      <c r="AX15" s="275"/>
      <c r="AY15" s="275"/>
      <c r="AZ15" s="275"/>
      <c r="BA15" s="256"/>
      <c r="BB15" s="263"/>
      <c r="BC15" s="396"/>
    </row>
    <row r="16" spans="1:55" s="207" customFormat="1" ht="18" customHeight="1">
      <c r="A16" s="650"/>
      <c r="B16" s="625"/>
      <c r="C16" s="204"/>
      <c r="D16" s="143"/>
      <c r="E16" s="166"/>
      <c r="F16" s="166"/>
      <c r="G16" s="166"/>
      <c r="H16" s="262"/>
      <c r="I16" s="625"/>
      <c r="J16" s="412"/>
      <c r="K16" s="410"/>
      <c r="L16" s="208"/>
      <c r="M16" s="208"/>
      <c r="N16" s="208"/>
      <c r="O16" s="225"/>
      <c r="P16" s="625"/>
      <c r="Q16" s="142"/>
      <c r="R16" s="143"/>
      <c r="S16" s="143"/>
      <c r="T16" s="143"/>
      <c r="U16" s="145"/>
      <c r="V16" s="344"/>
      <c r="W16" s="625"/>
      <c r="X16" s="143" t="s">
        <v>202</v>
      </c>
      <c r="Y16" s="143" t="s">
        <v>218</v>
      </c>
      <c r="Z16" s="166"/>
      <c r="AA16" s="140"/>
      <c r="AB16" s="166"/>
      <c r="AC16" s="210"/>
      <c r="AD16" s="625"/>
      <c r="AE16" s="143" t="s">
        <v>428</v>
      </c>
      <c r="AF16" s="143" t="s">
        <v>155</v>
      </c>
      <c r="AG16" s="208"/>
      <c r="AH16" s="208"/>
      <c r="AI16" s="208"/>
      <c r="AJ16" s="210"/>
      <c r="AK16" s="228"/>
      <c r="AL16" s="252"/>
      <c r="AM16" s="252"/>
      <c r="AN16" s="24"/>
      <c r="AO16" s="42"/>
      <c r="AP16" s="275"/>
      <c r="AQ16" s="275"/>
      <c r="AR16" s="275"/>
      <c r="AS16" s="296"/>
      <c r="AT16" s="284"/>
      <c r="AU16" s="252"/>
      <c r="AV16" s="24"/>
      <c r="AW16" s="42"/>
      <c r="AX16" s="275"/>
      <c r="AY16" s="275"/>
      <c r="AZ16" s="275"/>
      <c r="BA16" s="256"/>
      <c r="BB16" s="263"/>
      <c r="BC16" s="396"/>
    </row>
    <row r="17" spans="1:55" ht="18" customHeight="1">
      <c r="A17" s="701" t="s">
        <v>50</v>
      </c>
      <c r="B17" s="654" t="s">
        <v>189</v>
      </c>
      <c r="C17" s="142" t="s">
        <v>92</v>
      </c>
      <c r="D17" s="143">
        <v>75</v>
      </c>
      <c r="E17" s="205"/>
      <c r="F17" s="205"/>
      <c r="G17" s="140">
        <f>D17/100</f>
        <v>0.75</v>
      </c>
      <c r="H17" s="262"/>
      <c r="I17" s="654" t="s">
        <v>189</v>
      </c>
      <c r="J17" s="142" t="s">
        <v>116</v>
      </c>
      <c r="K17" s="143">
        <v>75</v>
      </c>
      <c r="L17" s="205"/>
      <c r="M17" s="205"/>
      <c r="N17" s="140">
        <f>K17/100</f>
        <v>0.75</v>
      </c>
      <c r="O17" s="225"/>
      <c r="P17" s="613" t="s">
        <v>389</v>
      </c>
      <c r="Q17" s="142" t="s">
        <v>303</v>
      </c>
      <c r="R17" s="142">
        <v>75</v>
      </c>
      <c r="S17" s="195"/>
      <c r="T17" s="145"/>
      <c r="U17" s="145">
        <f>R17/100</f>
        <v>0.75</v>
      </c>
      <c r="V17" s="344"/>
      <c r="W17" s="722" t="s">
        <v>134</v>
      </c>
      <c r="X17" s="142" t="s">
        <v>92</v>
      </c>
      <c r="Y17" s="143">
        <v>75</v>
      </c>
      <c r="Z17" s="205"/>
      <c r="AA17" s="205"/>
      <c r="AB17" s="140">
        <f>Y17/100</f>
        <v>0.75</v>
      </c>
      <c r="AC17" s="210"/>
      <c r="AD17" s="657" t="s">
        <v>102</v>
      </c>
      <c r="AE17" s="142" t="s">
        <v>92</v>
      </c>
      <c r="AF17" s="143">
        <v>75</v>
      </c>
      <c r="AG17" s="205"/>
      <c r="AH17" s="205"/>
      <c r="AI17" s="140">
        <f>AF17/100</f>
        <v>0.75</v>
      </c>
      <c r="AJ17" s="210"/>
      <c r="AL17" s="252"/>
      <c r="AM17" s="252"/>
      <c r="AN17" s="24"/>
      <c r="AO17" s="98"/>
      <c r="AP17" s="275"/>
      <c r="AQ17" s="275"/>
      <c r="AR17" s="275"/>
      <c r="AS17" s="296"/>
      <c r="AT17" s="284"/>
      <c r="AU17" s="252"/>
      <c r="AV17" s="24"/>
      <c r="AW17" s="42"/>
      <c r="AX17" s="275"/>
      <c r="AY17" s="275"/>
      <c r="AZ17" s="275"/>
      <c r="BA17" s="256"/>
      <c r="BB17" s="284"/>
      <c r="BC17" s="229"/>
    </row>
    <row r="18" spans="1:55" ht="18" customHeight="1">
      <c r="A18" s="702"/>
      <c r="B18" s="655"/>
      <c r="C18" s="619" t="s">
        <v>125</v>
      </c>
      <c r="D18" s="142"/>
      <c r="E18" s="205"/>
      <c r="F18" s="205"/>
      <c r="G18" s="205"/>
      <c r="H18" s="262"/>
      <c r="I18" s="655"/>
      <c r="J18" s="619" t="s">
        <v>125</v>
      </c>
      <c r="K18" s="142"/>
      <c r="L18" s="205"/>
      <c r="M18" s="205"/>
      <c r="N18" s="205"/>
      <c r="O18" s="225"/>
      <c r="P18" s="624"/>
      <c r="Q18" s="619" t="s">
        <v>390</v>
      </c>
      <c r="R18" s="142"/>
      <c r="S18" s="195"/>
      <c r="T18" s="195"/>
      <c r="U18" s="195"/>
      <c r="V18" s="344"/>
      <c r="W18" s="723"/>
      <c r="X18" s="619" t="s">
        <v>118</v>
      </c>
      <c r="Y18" s="142"/>
      <c r="Z18" s="205"/>
      <c r="AA18" s="205"/>
      <c r="AB18" s="205"/>
      <c r="AC18" s="210"/>
      <c r="AD18" s="658"/>
      <c r="AE18" s="619" t="s">
        <v>125</v>
      </c>
      <c r="AF18" s="142"/>
      <c r="AG18" s="205"/>
      <c r="AH18" s="205"/>
      <c r="AI18" s="205"/>
      <c r="AJ18" s="210"/>
      <c r="AL18" s="252"/>
      <c r="AM18" s="252"/>
      <c r="AN18" s="24"/>
      <c r="AO18" s="98"/>
      <c r="AP18" s="275"/>
      <c r="AQ18" s="275"/>
      <c r="AR18" s="275"/>
      <c r="AS18" s="296"/>
      <c r="AT18" s="284"/>
      <c r="AU18" s="252"/>
      <c r="AV18" s="24"/>
      <c r="AW18" s="42"/>
      <c r="AX18" s="275"/>
      <c r="AY18" s="275"/>
      <c r="AZ18" s="275"/>
      <c r="BA18" s="256"/>
      <c r="BB18" s="284"/>
      <c r="BC18" s="229"/>
    </row>
    <row r="19" spans="1:55" ht="18" customHeight="1">
      <c r="A19" s="702"/>
      <c r="B19" s="655"/>
      <c r="C19" s="620"/>
      <c r="D19" s="142"/>
      <c r="E19" s="205"/>
      <c r="F19" s="205"/>
      <c r="G19" s="205"/>
      <c r="H19" s="262"/>
      <c r="I19" s="655"/>
      <c r="J19" s="620"/>
      <c r="K19" s="142"/>
      <c r="L19" s="205"/>
      <c r="M19" s="205"/>
      <c r="N19" s="205"/>
      <c r="O19" s="225"/>
      <c r="P19" s="624"/>
      <c r="Q19" s="620"/>
      <c r="R19" s="142"/>
      <c r="S19" s="268"/>
      <c r="T19" s="268"/>
      <c r="U19" s="268"/>
      <c r="V19" s="344"/>
      <c r="W19" s="723"/>
      <c r="X19" s="620"/>
      <c r="Y19" s="142"/>
      <c r="Z19" s="205"/>
      <c r="AA19" s="205"/>
      <c r="AB19" s="205"/>
      <c r="AC19" s="210"/>
      <c r="AD19" s="658"/>
      <c r="AE19" s="620"/>
      <c r="AF19" s="142"/>
      <c r="AG19" s="205"/>
      <c r="AH19" s="205"/>
      <c r="AI19" s="205"/>
      <c r="AJ19" s="210"/>
      <c r="AL19" s="378"/>
      <c r="AM19" s="252"/>
      <c r="AN19" s="98"/>
      <c r="AO19" s="98"/>
      <c r="AP19" s="275"/>
      <c r="AQ19" s="275"/>
      <c r="AR19" s="254"/>
      <c r="AS19" s="296"/>
      <c r="AT19" s="284"/>
      <c r="AU19" s="252"/>
      <c r="AV19" s="98"/>
      <c r="AW19" s="98"/>
      <c r="AX19" s="275"/>
      <c r="AY19" s="275"/>
      <c r="AZ19" s="254"/>
      <c r="BA19" s="256"/>
      <c r="BB19" s="284"/>
      <c r="BC19" s="229"/>
    </row>
    <row r="20" spans="1:55" ht="18" customHeight="1">
      <c r="A20" s="702"/>
      <c r="B20" s="655"/>
      <c r="C20" s="620"/>
      <c r="D20" s="143"/>
      <c r="E20" s="205"/>
      <c r="F20" s="205"/>
      <c r="G20" s="205"/>
      <c r="H20" s="262"/>
      <c r="I20" s="655"/>
      <c r="J20" s="620"/>
      <c r="K20" s="142"/>
      <c r="L20" s="205"/>
      <c r="M20" s="205"/>
      <c r="N20" s="205"/>
      <c r="O20" s="225"/>
      <c r="P20" s="624"/>
      <c r="Q20" s="620"/>
      <c r="R20" s="142"/>
      <c r="S20" s="268"/>
      <c r="T20" s="268"/>
      <c r="U20" s="268"/>
      <c r="V20" s="344"/>
      <c r="W20" s="723"/>
      <c r="X20" s="620"/>
      <c r="Y20" s="142"/>
      <c r="Z20" s="205"/>
      <c r="AA20" s="205"/>
      <c r="AB20" s="205"/>
      <c r="AC20" s="210"/>
      <c r="AD20" s="658"/>
      <c r="AE20" s="620"/>
      <c r="AF20" s="143"/>
      <c r="AG20" s="205"/>
      <c r="AH20" s="205"/>
      <c r="AI20" s="205"/>
      <c r="AJ20" s="210"/>
      <c r="AL20" s="378"/>
      <c r="AM20" s="252"/>
      <c r="AN20" s="42"/>
      <c r="AO20" s="98"/>
      <c r="AP20" s="275"/>
      <c r="AQ20" s="275"/>
      <c r="AR20" s="275"/>
      <c r="AS20" s="296"/>
      <c r="AT20" s="98"/>
      <c r="AU20" s="252"/>
      <c r="AV20" s="42"/>
      <c r="AW20" s="98"/>
      <c r="AX20" s="456"/>
      <c r="AY20" s="275"/>
      <c r="AZ20" s="254"/>
      <c r="BA20" s="256"/>
      <c r="BB20" s="284"/>
      <c r="BC20" s="229"/>
    </row>
    <row r="21" spans="1:55" ht="18" customHeight="1">
      <c r="A21" s="703"/>
      <c r="B21" s="656"/>
      <c r="C21" s="621"/>
      <c r="D21" s="143"/>
      <c r="E21" s="205"/>
      <c r="F21" s="205"/>
      <c r="G21" s="205"/>
      <c r="H21" s="262"/>
      <c r="I21" s="656"/>
      <c r="J21" s="621"/>
      <c r="K21" s="142"/>
      <c r="L21" s="205"/>
      <c r="M21" s="205"/>
      <c r="N21" s="205"/>
      <c r="O21" s="225"/>
      <c r="P21" s="625"/>
      <c r="Q21" s="621"/>
      <c r="R21" s="142"/>
      <c r="S21" s="268"/>
      <c r="T21" s="268"/>
      <c r="U21" s="268"/>
      <c r="V21" s="344"/>
      <c r="W21" s="724"/>
      <c r="X21" s="621"/>
      <c r="Y21" s="142"/>
      <c r="Z21" s="205"/>
      <c r="AA21" s="205"/>
      <c r="AB21" s="205"/>
      <c r="AC21" s="210"/>
      <c r="AD21" s="659"/>
      <c r="AE21" s="621"/>
      <c r="AF21" s="143"/>
      <c r="AG21" s="205"/>
      <c r="AH21" s="205"/>
      <c r="AI21" s="205"/>
      <c r="AJ21" s="210"/>
      <c r="AL21" s="378"/>
      <c r="AM21" s="252"/>
      <c r="AN21" s="98"/>
      <c r="AO21" s="98"/>
      <c r="AP21" s="275"/>
      <c r="AQ21" s="275"/>
      <c r="AR21" s="275"/>
      <c r="AS21" s="296"/>
      <c r="AT21" s="98"/>
      <c r="AU21" s="252"/>
      <c r="AV21" s="42"/>
      <c r="AW21" s="42"/>
      <c r="AX21" s="275"/>
      <c r="AY21" s="275"/>
      <c r="AZ21" s="275"/>
      <c r="BA21" s="296"/>
      <c r="BB21" s="284"/>
      <c r="BC21" s="229"/>
    </row>
    <row r="22" spans="1:55" ht="18" customHeight="1">
      <c r="A22" s="660" t="s">
        <v>40</v>
      </c>
      <c r="B22" s="613" t="s">
        <v>188</v>
      </c>
      <c r="C22" s="143" t="s">
        <v>254</v>
      </c>
      <c r="D22" s="143">
        <v>20</v>
      </c>
      <c r="E22" s="146"/>
      <c r="F22" s="146"/>
      <c r="G22" s="140">
        <f>D22/100</f>
        <v>0.2</v>
      </c>
      <c r="H22" s="262"/>
      <c r="I22" s="613" t="s">
        <v>336</v>
      </c>
      <c r="J22" s="176" t="s">
        <v>337</v>
      </c>
      <c r="K22" s="142">
        <v>20</v>
      </c>
      <c r="L22" s="146"/>
      <c r="M22" s="146"/>
      <c r="N22" s="140">
        <f>K22/100</f>
        <v>0.2</v>
      </c>
      <c r="O22" s="186"/>
      <c r="P22" s="613" t="s">
        <v>329</v>
      </c>
      <c r="Q22" s="143" t="s">
        <v>322</v>
      </c>
      <c r="R22" s="143">
        <v>15</v>
      </c>
      <c r="S22" s="269">
        <f>R22/85</f>
        <v>0.17647058823529413</v>
      </c>
      <c r="T22" s="269"/>
      <c r="U22" s="145"/>
      <c r="V22" s="462"/>
      <c r="W22" s="701" t="s">
        <v>136</v>
      </c>
      <c r="X22" s="143" t="s">
        <v>137</v>
      </c>
      <c r="Y22" s="143">
        <v>8</v>
      </c>
      <c r="Z22" s="222"/>
      <c r="AA22" s="222"/>
      <c r="AB22" s="169">
        <f>Y22/100</f>
        <v>0.08</v>
      </c>
      <c r="AC22" s="210"/>
      <c r="AD22" s="613" t="s">
        <v>285</v>
      </c>
      <c r="AE22" s="143" t="s">
        <v>111</v>
      </c>
      <c r="AF22" s="143">
        <v>8</v>
      </c>
      <c r="AG22" s="205"/>
      <c r="AH22" s="205"/>
      <c r="AI22" s="140">
        <f>AF22/100</f>
        <v>0.08</v>
      </c>
      <c r="AJ22" s="210"/>
      <c r="AL22" s="378"/>
      <c r="AM22" s="252"/>
      <c r="AN22" s="42"/>
      <c r="AO22" s="98"/>
      <c r="AP22" s="275"/>
      <c r="AQ22" s="275"/>
      <c r="AR22" s="275"/>
      <c r="AS22" s="456"/>
      <c r="AT22" s="98"/>
      <c r="AU22" s="252"/>
      <c r="AV22" s="42"/>
      <c r="AW22" s="42"/>
      <c r="AX22" s="275"/>
      <c r="AY22" s="275"/>
      <c r="AZ22" s="275"/>
      <c r="BA22" s="296"/>
      <c r="BB22" s="284"/>
      <c r="BC22" s="229"/>
    </row>
    <row r="23" spans="1:55" ht="18" customHeight="1">
      <c r="A23" s="660"/>
      <c r="B23" s="624"/>
      <c r="C23" s="142" t="s">
        <v>66</v>
      </c>
      <c r="D23" s="143">
        <v>15</v>
      </c>
      <c r="E23" s="146"/>
      <c r="F23" s="146">
        <f>D23/35</f>
        <v>0.42857142857142855</v>
      </c>
      <c r="G23" s="146"/>
      <c r="H23" s="262"/>
      <c r="I23" s="624"/>
      <c r="J23" s="220" t="s">
        <v>135</v>
      </c>
      <c r="K23" s="142">
        <v>10</v>
      </c>
      <c r="L23" s="146"/>
      <c r="M23" s="146">
        <f>K23/50</f>
        <v>0.2</v>
      </c>
      <c r="N23" s="146"/>
      <c r="O23" s="186"/>
      <c r="P23" s="624"/>
      <c r="Q23" s="143" t="s">
        <v>330</v>
      </c>
      <c r="R23" s="143">
        <v>10</v>
      </c>
      <c r="S23" s="269">
        <f>R23/90</f>
        <v>0.1111111111111111</v>
      </c>
      <c r="T23" s="269"/>
      <c r="U23" s="145"/>
      <c r="V23" s="462"/>
      <c r="W23" s="702"/>
      <c r="X23" s="142" t="s">
        <v>121</v>
      </c>
      <c r="Y23" s="143">
        <v>20</v>
      </c>
      <c r="Z23" s="222"/>
      <c r="AA23" s="222">
        <f>Y23/140</f>
        <v>0.14285714285714285</v>
      </c>
      <c r="AB23" s="222"/>
      <c r="AC23" s="210"/>
      <c r="AD23" s="624"/>
      <c r="AE23" s="145" t="s">
        <v>156</v>
      </c>
      <c r="AF23" s="145">
        <v>15</v>
      </c>
      <c r="AG23" s="205"/>
      <c r="AH23" s="205">
        <f>AF23/55</f>
        <v>0.27272727272727271</v>
      </c>
      <c r="AI23" s="205"/>
      <c r="AJ23" s="210"/>
      <c r="AN23" s="252"/>
      <c r="AO23" s="98"/>
      <c r="AP23" s="98"/>
      <c r="AQ23" s="507"/>
      <c r="AR23" s="507"/>
      <c r="AS23" s="401"/>
      <c r="AT23" s="98"/>
      <c r="AU23" s="252"/>
      <c r="AV23" s="24"/>
      <c r="AW23" s="49"/>
      <c r="AX23" s="275"/>
      <c r="AY23" s="275"/>
      <c r="AZ23" s="275"/>
      <c r="BA23" s="296"/>
      <c r="BB23" s="284"/>
      <c r="BC23" s="229"/>
    </row>
    <row r="24" spans="1:55" ht="18" customHeight="1">
      <c r="A24" s="660"/>
      <c r="B24" s="624"/>
      <c r="C24" s="143"/>
      <c r="D24" s="142"/>
      <c r="E24" s="146"/>
      <c r="F24" s="146" t="s">
        <v>129</v>
      </c>
      <c r="G24" s="146"/>
      <c r="H24" s="186"/>
      <c r="I24" s="624"/>
      <c r="J24" s="176"/>
      <c r="K24" s="142"/>
      <c r="L24" s="146"/>
      <c r="M24" s="146"/>
      <c r="N24" s="146"/>
      <c r="O24" s="186"/>
      <c r="P24" s="624"/>
      <c r="Q24" s="143" t="s">
        <v>323</v>
      </c>
      <c r="R24" s="143">
        <v>8</v>
      </c>
      <c r="S24" s="269"/>
      <c r="T24" s="269">
        <f>R24/55</f>
        <v>0.14545454545454545</v>
      </c>
      <c r="U24" s="145"/>
      <c r="V24" s="462"/>
      <c r="W24" s="702"/>
      <c r="X24" s="142" t="s">
        <v>119</v>
      </c>
      <c r="Y24" s="142" t="s">
        <v>128</v>
      </c>
      <c r="Z24" s="222"/>
      <c r="AA24" s="222" t="s">
        <v>129</v>
      </c>
      <c r="AB24" s="222"/>
      <c r="AC24" s="392"/>
      <c r="AD24" s="624"/>
      <c r="AE24" s="145"/>
      <c r="AF24" s="142"/>
      <c r="AG24" s="208"/>
      <c r="AH24" s="208"/>
      <c r="AI24" s="140"/>
      <c r="AJ24" s="210"/>
      <c r="AN24" s="252"/>
      <c r="AO24" s="42"/>
      <c r="AP24" s="98"/>
      <c r="AQ24" s="507"/>
      <c r="AR24" s="507"/>
      <c r="AS24" s="507"/>
      <c r="AT24" s="98"/>
      <c r="AU24" s="98"/>
      <c r="AV24" s="419"/>
      <c r="AW24" s="303"/>
      <c r="AX24" s="300"/>
      <c r="AY24" s="300"/>
      <c r="AZ24" s="300"/>
      <c r="BA24" s="296"/>
      <c r="BB24" s="284"/>
      <c r="BC24" s="229"/>
    </row>
    <row r="25" spans="1:55" ht="18" customHeight="1">
      <c r="A25" s="660"/>
      <c r="B25" s="624"/>
      <c r="C25" s="142"/>
      <c r="D25" s="143"/>
      <c r="E25" s="146"/>
      <c r="F25" s="146"/>
      <c r="G25" s="146"/>
      <c r="H25" s="186"/>
      <c r="I25" s="624"/>
      <c r="J25" s="142"/>
      <c r="K25" s="142"/>
      <c r="L25" s="146"/>
      <c r="M25" s="146"/>
      <c r="N25" s="146"/>
      <c r="O25" s="219"/>
      <c r="P25" s="624"/>
      <c r="Q25" s="143" t="s">
        <v>57</v>
      </c>
      <c r="R25" s="143">
        <v>5</v>
      </c>
      <c r="S25" s="268"/>
      <c r="T25" s="268"/>
      <c r="U25" s="145">
        <f>R25/100</f>
        <v>0.05</v>
      </c>
      <c r="V25" s="344"/>
      <c r="W25" s="702"/>
      <c r="X25" s="142"/>
      <c r="Y25" s="142"/>
      <c r="Z25" s="222"/>
      <c r="AA25" s="222"/>
      <c r="AB25" s="222"/>
      <c r="AC25" s="392"/>
      <c r="AD25" s="624"/>
      <c r="AE25" s="142"/>
      <c r="AF25" s="143"/>
      <c r="AG25" s="205"/>
      <c r="AH25" s="205"/>
      <c r="AI25" s="205"/>
      <c r="AJ25" s="186"/>
      <c r="AN25" s="252"/>
      <c r="AO25" s="42"/>
      <c r="AP25" s="42"/>
      <c r="AQ25" s="507"/>
      <c r="AR25" s="507"/>
      <c r="AS25" s="507"/>
      <c r="AT25" s="284"/>
      <c r="AU25" s="98"/>
      <c r="AV25" s="98"/>
      <c r="AW25" s="42"/>
      <c r="AX25" s="275"/>
      <c r="AY25" s="275"/>
      <c r="AZ25" s="275"/>
      <c r="BA25" s="296"/>
      <c r="BB25" s="284"/>
      <c r="BC25" s="229"/>
    </row>
    <row r="26" spans="1:55" ht="18" customHeight="1" thickBot="1">
      <c r="A26" s="660"/>
      <c r="B26" s="625"/>
      <c r="C26" s="142"/>
      <c r="D26" s="143"/>
      <c r="E26" s="146"/>
      <c r="F26" s="146"/>
      <c r="G26" s="146"/>
      <c r="H26" s="186"/>
      <c r="I26" s="625"/>
      <c r="J26" s="142"/>
      <c r="K26" s="142"/>
      <c r="L26" s="146"/>
      <c r="M26" s="146"/>
      <c r="N26" s="146"/>
      <c r="O26" s="186"/>
      <c r="P26" s="625"/>
      <c r="Q26" s="195"/>
      <c r="R26" s="195"/>
      <c r="S26" s="268"/>
      <c r="T26" s="268"/>
      <c r="U26" s="268"/>
      <c r="V26" s="344"/>
      <c r="W26" s="703"/>
      <c r="X26" s="142"/>
      <c r="Y26" s="142"/>
      <c r="Z26" s="222"/>
      <c r="AA26" s="222"/>
      <c r="AB26" s="222"/>
      <c r="AC26" s="425" t="s">
        <v>139</v>
      </c>
      <c r="AD26" s="732"/>
      <c r="AE26" s="212"/>
      <c r="AF26" s="213"/>
      <c r="AG26" s="214"/>
      <c r="AH26" s="214"/>
      <c r="AI26" s="214"/>
      <c r="AJ26" s="186"/>
      <c r="AN26" s="252"/>
      <c r="AO26" s="42"/>
      <c r="AP26" s="42"/>
      <c r="AQ26" s="507"/>
      <c r="AR26" s="507"/>
      <c r="AS26" s="507"/>
      <c r="AT26" s="284"/>
      <c r="AU26" s="49"/>
      <c r="AV26" s="49"/>
      <c r="AW26" s="49"/>
      <c r="AX26" s="275"/>
      <c r="AY26" s="275"/>
      <c r="AZ26" s="275"/>
      <c r="BA26" s="328"/>
      <c r="BB26" s="284"/>
      <c r="BC26" s="229"/>
    </row>
    <row r="27" spans="1:55" s="193" customFormat="1" ht="18" customHeight="1">
      <c r="A27" s="305" t="s">
        <v>61</v>
      </c>
      <c r="B27" s="305" t="s">
        <v>14</v>
      </c>
      <c r="C27" s="143"/>
      <c r="D27" s="306"/>
      <c r="E27" s="307"/>
      <c r="F27" s="307"/>
      <c r="G27" s="307"/>
      <c r="H27" s="186"/>
      <c r="I27" s="143" t="s">
        <v>14</v>
      </c>
      <c r="J27" s="305" t="s">
        <v>61</v>
      </c>
      <c r="K27" s="306" t="s">
        <v>68</v>
      </c>
      <c r="L27" s="307"/>
      <c r="M27" s="307"/>
      <c r="N27" s="307"/>
      <c r="O27" s="186"/>
      <c r="P27" s="308" t="s">
        <v>14</v>
      </c>
      <c r="Q27" s="293">
        <f>月菜單!H20</f>
        <v>0</v>
      </c>
      <c r="R27" s="464"/>
      <c r="S27" s="307"/>
      <c r="T27" s="307"/>
      <c r="U27" s="307"/>
      <c r="V27" s="186"/>
      <c r="W27" s="305" t="s">
        <v>48</v>
      </c>
      <c r="X27" s="305" t="s">
        <v>61</v>
      </c>
      <c r="Y27" s="174" t="s">
        <v>68</v>
      </c>
      <c r="Z27" s="307"/>
      <c r="AA27" s="307"/>
      <c r="AB27" s="307"/>
      <c r="AC27" s="186"/>
      <c r="AD27" s="308" t="s">
        <v>14</v>
      </c>
      <c r="AE27" s="305"/>
      <c r="AF27" s="174"/>
      <c r="AG27" s="307"/>
      <c r="AH27" s="307"/>
      <c r="AI27" s="307"/>
      <c r="AJ27" s="186"/>
      <c r="AK27" s="313"/>
      <c r="AN27" s="252"/>
      <c r="AO27" s="42"/>
      <c r="AP27" s="42"/>
      <c r="AQ27" s="507"/>
      <c r="AR27" s="507"/>
      <c r="AS27" s="507"/>
      <c r="AT27" s="284"/>
      <c r="AU27" s="49"/>
      <c r="AV27" s="49"/>
      <c r="AW27" s="327"/>
      <c r="AX27" s="42"/>
      <c r="AY27" s="42"/>
      <c r="AZ27" s="42"/>
      <c r="BA27" s="98"/>
      <c r="BB27" s="284"/>
    </row>
    <row r="28" spans="1:55" ht="18" customHeight="1" thickBot="1">
      <c r="A28" s="427" t="s">
        <v>15</v>
      </c>
      <c r="B28" s="316" t="s">
        <v>0</v>
      </c>
      <c r="C28" s="475">
        <f>月菜單!I18</f>
        <v>0</v>
      </c>
      <c r="D28" s="508" t="s">
        <v>213</v>
      </c>
      <c r="E28" s="319"/>
      <c r="F28" s="319"/>
      <c r="G28" s="319"/>
      <c r="H28" s="262"/>
      <c r="I28" s="316" t="s">
        <v>0</v>
      </c>
      <c r="J28" s="213"/>
      <c r="K28" s="212"/>
      <c r="L28" s="319"/>
      <c r="M28" s="319"/>
      <c r="N28" s="319"/>
      <c r="O28" s="321"/>
      <c r="P28" s="316" t="s">
        <v>0</v>
      </c>
      <c r="Q28" s="509">
        <f>月菜單!I20</f>
        <v>0</v>
      </c>
      <c r="R28" s="464" t="s">
        <v>212</v>
      </c>
      <c r="S28" s="510"/>
      <c r="T28" s="510"/>
      <c r="U28" s="510"/>
      <c r="V28" s="321"/>
      <c r="W28" s="315" t="s">
        <v>0</v>
      </c>
      <c r="X28" s="213"/>
      <c r="Y28" s="212"/>
      <c r="Z28" s="319"/>
      <c r="AA28" s="319"/>
      <c r="AB28" s="319"/>
      <c r="AC28" s="186"/>
      <c r="AD28" s="316" t="s">
        <v>0</v>
      </c>
      <c r="AE28" s="433">
        <f>月菜單!H22</f>
        <v>0</v>
      </c>
      <c r="AF28" s="212" t="s">
        <v>366</v>
      </c>
      <c r="AG28" s="510"/>
      <c r="AH28" s="510"/>
      <c r="AI28" s="510"/>
      <c r="AJ28" s="321"/>
      <c r="AL28" s="49"/>
      <c r="AM28" s="49"/>
      <c r="AN28" s="49"/>
      <c r="AO28" s="327"/>
      <c r="AP28" s="327"/>
      <c r="AQ28" s="327"/>
      <c r="AR28" s="327"/>
      <c r="AS28" s="355"/>
      <c r="AT28" s="284"/>
      <c r="AU28" s="49"/>
      <c r="AV28" s="49"/>
      <c r="AW28" s="327"/>
      <c r="AX28" s="327"/>
      <c r="AY28" s="327"/>
      <c r="AZ28" s="327"/>
      <c r="BA28" s="98"/>
      <c r="BB28" s="284"/>
      <c r="BC28" s="229"/>
    </row>
    <row r="29" spans="1:55" ht="20.100000000000001" customHeight="1">
      <c r="A29" s="736" t="s">
        <v>16</v>
      </c>
      <c r="B29" s="622" t="s">
        <v>17</v>
      </c>
      <c r="C29" s="648"/>
      <c r="D29" s="329"/>
      <c r="E29" s="435">
        <f>SUM(E5:E28)</f>
        <v>6.9444444444444446</v>
      </c>
      <c r="F29" s="435">
        <f>SUM(F5:F28)</f>
        <v>3.0714285714285712</v>
      </c>
      <c r="G29" s="435">
        <f>SUM(G5:G28)</f>
        <v>1.45</v>
      </c>
      <c r="H29" s="435"/>
      <c r="I29" s="622" t="s">
        <v>17</v>
      </c>
      <c r="J29" s="648"/>
      <c r="K29" s="329"/>
      <c r="L29" s="435">
        <f>SUM(L5:L28)</f>
        <v>6.5857142857142854</v>
      </c>
      <c r="M29" s="435">
        <f>SUM(M5:M28)</f>
        <v>2.6935064935064936</v>
      </c>
      <c r="N29" s="435">
        <f>SUM(N5:N26)</f>
        <v>1.55</v>
      </c>
      <c r="O29" s="331"/>
      <c r="P29" s="622" t="s">
        <v>17</v>
      </c>
      <c r="Q29" s="648"/>
      <c r="R29" s="329"/>
      <c r="S29" s="435">
        <f>SUM(S5:S28)</f>
        <v>6.0954248366013077</v>
      </c>
      <c r="T29" s="435">
        <f>SUM(T5:T28)</f>
        <v>2.674025974025974</v>
      </c>
      <c r="U29" s="435">
        <f>SUM(U5:U28)</f>
        <v>1.4990000000000001</v>
      </c>
      <c r="V29" s="331"/>
      <c r="W29" s="622" t="s">
        <v>17</v>
      </c>
      <c r="X29" s="627"/>
      <c r="Y29" s="511"/>
      <c r="Z29" s="435">
        <f>SUM(Z5:Z28)</f>
        <v>6</v>
      </c>
      <c r="AA29" s="435">
        <f>SUM(AA5:AA28)</f>
        <v>2.4857142857142858</v>
      </c>
      <c r="AB29" s="435">
        <f>SUM(AB5:AB28)</f>
        <v>2.0099999999999998</v>
      </c>
      <c r="AC29" s="331"/>
      <c r="AD29" s="622" t="s">
        <v>17</v>
      </c>
      <c r="AE29" s="648"/>
      <c r="AF29" s="329"/>
      <c r="AG29" s="435">
        <f>SUM(AG5:AG28)</f>
        <v>6.75</v>
      </c>
      <c r="AH29" s="435">
        <f>SUM(AH5:AH28)</f>
        <v>2.5155844155844154</v>
      </c>
      <c r="AI29" s="435">
        <f>SUM(AI5:AI28)</f>
        <v>1.6300000000000001</v>
      </c>
      <c r="AJ29" s="331"/>
      <c r="AL29" s="49"/>
      <c r="AM29" s="49"/>
      <c r="AN29" s="49"/>
      <c r="AO29" s="327"/>
      <c r="AP29" s="327"/>
      <c r="AQ29" s="327"/>
      <c r="AR29" s="327"/>
      <c r="AS29" s="355"/>
      <c r="AT29" s="284"/>
      <c r="AU29" s="49"/>
      <c r="AV29" s="49"/>
      <c r="AW29" s="327"/>
      <c r="AX29" s="327"/>
      <c r="AY29" s="327"/>
      <c r="AZ29" s="327"/>
      <c r="BA29" s="98"/>
      <c r="BB29" s="284"/>
      <c r="BC29" s="229"/>
    </row>
    <row r="30" spans="1:55" ht="20.100000000000001" customHeight="1">
      <c r="A30" s="737"/>
      <c r="B30" s="611" t="s">
        <v>51</v>
      </c>
      <c r="C30" s="612"/>
      <c r="D30" s="341">
        <f>E29</f>
        <v>6.9444444444444446</v>
      </c>
      <c r="E30" s="268"/>
      <c r="F30" s="268"/>
      <c r="G30" s="268"/>
      <c r="H30" s="344"/>
      <c r="I30" s="630" t="s">
        <v>51</v>
      </c>
      <c r="J30" s="631"/>
      <c r="K30" s="341">
        <f>L29</f>
        <v>6.5857142857142854</v>
      </c>
      <c r="L30" s="268"/>
      <c r="M30" s="268"/>
      <c r="N30" s="268"/>
      <c r="O30" s="344"/>
      <c r="P30" s="611" t="s">
        <v>51</v>
      </c>
      <c r="Q30" s="612"/>
      <c r="R30" s="445">
        <f>S29</f>
        <v>6.0954248366013077</v>
      </c>
      <c r="S30" s="268"/>
      <c r="T30" s="268"/>
      <c r="U30" s="268"/>
      <c r="V30" s="342"/>
      <c r="W30" s="611" t="s">
        <v>51</v>
      </c>
      <c r="X30" s="612"/>
      <c r="Y30" s="142">
        <f>Z29</f>
        <v>6</v>
      </c>
      <c r="Z30" s="268"/>
      <c r="AA30" s="268"/>
      <c r="AB30" s="268"/>
      <c r="AC30" s="344"/>
      <c r="AD30" s="611" t="s">
        <v>51</v>
      </c>
      <c r="AE30" s="612"/>
      <c r="AF30" s="181">
        <f>AG29</f>
        <v>6.75</v>
      </c>
      <c r="AG30" s="268"/>
      <c r="AH30" s="268"/>
      <c r="AI30" s="268"/>
      <c r="AJ30" s="512"/>
      <c r="AL30" s="49"/>
      <c r="AM30" s="49"/>
      <c r="AN30" s="49"/>
      <c r="AO30" s="50"/>
      <c r="AP30" s="50"/>
      <c r="AQ30" s="50"/>
      <c r="AR30" s="50"/>
      <c r="AS30" s="355"/>
      <c r="AT30" s="284"/>
      <c r="AU30" s="49"/>
      <c r="AV30" s="49"/>
      <c r="AW30" s="50"/>
      <c r="AX30" s="50"/>
      <c r="AY30" s="50"/>
      <c r="AZ30" s="50"/>
      <c r="BA30" s="98"/>
      <c r="BB30" s="284"/>
      <c r="BC30" s="229"/>
    </row>
    <row r="31" spans="1:55" ht="20.100000000000001" customHeight="1">
      <c r="A31" s="737"/>
      <c r="B31" s="611" t="s">
        <v>44</v>
      </c>
      <c r="C31" s="612"/>
      <c r="D31" s="348">
        <f>F29</f>
        <v>3.0714285714285712</v>
      </c>
      <c r="E31" s="349"/>
      <c r="F31" s="349"/>
      <c r="G31" s="349"/>
      <c r="H31" s="444"/>
      <c r="I31" s="630" t="s">
        <v>44</v>
      </c>
      <c r="J31" s="631"/>
      <c r="K31" s="181">
        <f>M29</f>
        <v>2.6935064935064936</v>
      </c>
      <c r="L31" s="182"/>
      <c r="M31" s="182"/>
      <c r="N31" s="182"/>
      <c r="O31" s="344"/>
      <c r="P31" s="611" t="s">
        <v>44</v>
      </c>
      <c r="Q31" s="612"/>
      <c r="R31" s="445">
        <f>T29</f>
        <v>2.674025974025974</v>
      </c>
      <c r="S31" s="182"/>
      <c r="T31" s="182"/>
      <c r="U31" s="182"/>
      <c r="V31" s="342"/>
      <c r="W31" s="611" t="s">
        <v>64</v>
      </c>
      <c r="X31" s="612"/>
      <c r="Y31" s="181">
        <f>AA29</f>
        <v>2.4857142857142858</v>
      </c>
      <c r="Z31" s="182"/>
      <c r="AA31" s="182"/>
      <c r="AB31" s="182"/>
      <c r="AC31" s="344"/>
      <c r="AD31" s="611" t="s">
        <v>44</v>
      </c>
      <c r="AE31" s="612"/>
      <c r="AF31" s="181">
        <f>AH29</f>
        <v>2.5155844155844154</v>
      </c>
      <c r="AG31" s="182"/>
      <c r="AH31" s="182"/>
      <c r="AI31" s="181"/>
      <c r="AJ31" s="513"/>
      <c r="AL31" s="49"/>
      <c r="AM31" s="49"/>
      <c r="AN31" s="49"/>
      <c r="AO31" s="50"/>
      <c r="AP31" s="50"/>
      <c r="AQ31" s="50"/>
      <c r="AR31" s="50"/>
      <c r="AS31" s="355"/>
      <c r="AT31" s="284"/>
      <c r="AU31" s="49"/>
      <c r="AV31" s="49"/>
      <c r="AW31" s="50"/>
      <c r="AX31" s="50"/>
      <c r="AY31" s="50"/>
      <c r="AZ31" s="50"/>
      <c r="BA31" s="98"/>
      <c r="BB31" s="284"/>
      <c r="BC31" s="229"/>
    </row>
    <row r="32" spans="1:55" ht="20.100000000000001" customHeight="1">
      <c r="A32" s="737"/>
      <c r="B32" s="611" t="s">
        <v>358</v>
      </c>
      <c r="C32" s="612"/>
      <c r="D32" s="181">
        <f>G29</f>
        <v>1.45</v>
      </c>
      <c r="E32" s="182"/>
      <c r="F32" s="182"/>
      <c r="G32" s="182"/>
      <c r="H32" s="344"/>
      <c r="I32" s="630" t="s">
        <v>358</v>
      </c>
      <c r="J32" s="631"/>
      <c r="K32" s="181">
        <f>N29</f>
        <v>1.55</v>
      </c>
      <c r="L32" s="182"/>
      <c r="M32" s="182"/>
      <c r="N32" s="182"/>
      <c r="O32" s="344"/>
      <c r="P32" s="611" t="s">
        <v>358</v>
      </c>
      <c r="Q32" s="612"/>
      <c r="R32" s="445">
        <f>U29</f>
        <v>1.4990000000000001</v>
      </c>
      <c r="S32" s="182"/>
      <c r="T32" s="182"/>
      <c r="U32" s="182"/>
      <c r="V32" s="342"/>
      <c r="W32" s="611" t="s">
        <v>358</v>
      </c>
      <c r="X32" s="612"/>
      <c r="Y32" s="181">
        <f>AB29</f>
        <v>2.0099999999999998</v>
      </c>
      <c r="Z32" s="182"/>
      <c r="AA32" s="182"/>
      <c r="AB32" s="182"/>
      <c r="AC32" s="344"/>
      <c r="AD32" s="611" t="s">
        <v>358</v>
      </c>
      <c r="AE32" s="612"/>
      <c r="AF32" s="181">
        <f>AI29</f>
        <v>1.6300000000000001</v>
      </c>
      <c r="AG32" s="182"/>
      <c r="AH32" s="182"/>
      <c r="AI32" s="181"/>
      <c r="AJ32" s="514"/>
      <c r="AL32" s="49"/>
      <c r="AM32" s="49"/>
      <c r="AN32" s="49"/>
      <c r="AO32" s="351"/>
      <c r="AP32" s="351"/>
      <c r="AQ32" s="351"/>
      <c r="AR32" s="351"/>
      <c r="AS32" s="355"/>
      <c r="AT32" s="284"/>
      <c r="AU32" s="49"/>
      <c r="AV32" s="49"/>
      <c r="AW32" s="351"/>
      <c r="AX32" s="351"/>
      <c r="AY32" s="351"/>
      <c r="AZ32" s="351"/>
      <c r="BA32" s="49"/>
      <c r="BB32" s="284"/>
      <c r="BC32" s="229"/>
    </row>
    <row r="33" spans="1:55">
      <c r="A33" s="737"/>
      <c r="B33" s="611" t="s">
        <v>359</v>
      </c>
      <c r="C33" s="612"/>
      <c r="D33" s="180"/>
      <c r="E33" s="184"/>
      <c r="F33" s="184"/>
      <c r="G33" s="184"/>
      <c r="H33" s="344"/>
      <c r="I33" s="630" t="s">
        <v>359</v>
      </c>
      <c r="J33" s="631"/>
      <c r="K33" s="180">
        <v>1</v>
      </c>
      <c r="L33" s="184"/>
      <c r="M33" s="184"/>
      <c r="N33" s="184"/>
      <c r="O33" s="344"/>
      <c r="P33" s="611" t="s">
        <v>359</v>
      </c>
      <c r="Q33" s="612"/>
      <c r="R33" s="447"/>
      <c r="S33" s="184"/>
      <c r="T33" s="184"/>
      <c r="U33" s="184"/>
      <c r="V33" s="342"/>
      <c r="W33" s="611" t="s">
        <v>359</v>
      </c>
      <c r="X33" s="612"/>
      <c r="Y33" s="180">
        <v>1</v>
      </c>
      <c r="Z33" s="184"/>
      <c r="AA33" s="184"/>
      <c r="AB33" s="184"/>
      <c r="AC33" s="344"/>
      <c r="AD33" s="611" t="s">
        <v>359</v>
      </c>
      <c r="AE33" s="612"/>
      <c r="AF33" s="180"/>
      <c r="AG33" s="184"/>
      <c r="AH33" s="184"/>
      <c r="AI33" s="180"/>
      <c r="AJ33" s="514"/>
      <c r="AL33" s="353"/>
      <c r="AM33" s="353"/>
      <c r="AN33" s="353"/>
      <c r="AO33" s="354"/>
      <c r="AP33" s="354"/>
      <c r="AQ33" s="354"/>
      <c r="AR33" s="354"/>
      <c r="AS33" s="355"/>
      <c r="AT33" s="284"/>
      <c r="AU33" s="353"/>
      <c r="AV33" s="353"/>
      <c r="AW33" s="354"/>
      <c r="AX33" s="354"/>
      <c r="AY33" s="354"/>
      <c r="AZ33" s="354"/>
      <c r="BA33" s="49"/>
      <c r="BB33" s="284"/>
      <c r="BC33" s="229"/>
    </row>
    <row r="34" spans="1:55">
      <c r="A34" s="737"/>
      <c r="B34" s="632" t="s">
        <v>140</v>
      </c>
      <c r="C34" s="633"/>
      <c r="D34" s="356"/>
      <c r="E34" s="357"/>
      <c r="F34" s="357"/>
      <c r="G34" s="357"/>
      <c r="H34" s="360"/>
      <c r="I34" s="630" t="s">
        <v>11</v>
      </c>
      <c r="J34" s="631"/>
      <c r="K34" s="356"/>
      <c r="L34" s="357"/>
      <c r="M34" s="357"/>
      <c r="N34" s="357"/>
      <c r="O34" s="360"/>
      <c r="P34" s="632" t="s">
        <v>71</v>
      </c>
      <c r="Q34" s="633"/>
      <c r="R34" s="356"/>
      <c r="S34" s="357"/>
      <c r="T34" s="357"/>
      <c r="U34" s="357"/>
      <c r="V34" s="358"/>
      <c r="W34" s="611" t="s">
        <v>11</v>
      </c>
      <c r="X34" s="612"/>
      <c r="Y34" s="356"/>
      <c r="Z34" s="357"/>
      <c r="AA34" s="357"/>
      <c r="AB34" s="357"/>
      <c r="AC34" s="360"/>
      <c r="AD34" s="611" t="s">
        <v>11</v>
      </c>
      <c r="AE34" s="612"/>
      <c r="AF34" s="180"/>
      <c r="AG34" s="357"/>
      <c r="AH34" s="357"/>
      <c r="AI34" s="356"/>
      <c r="AJ34" s="514"/>
      <c r="AL34" s="229"/>
      <c r="AM34" s="284"/>
      <c r="AN34" s="284"/>
      <c r="AO34" s="284"/>
      <c r="AP34" s="284"/>
      <c r="AQ34" s="284"/>
      <c r="AR34" s="284"/>
      <c r="AS34" s="284"/>
      <c r="AT34" s="284"/>
      <c r="AU34" s="284"/>
      <c r="AV34" s="284"/>
      <c r="AW34" s="284"/>
      <c r="AX34" s="284"/>
      <c r="AY34" s="284"/>
      <c r="AZ34" s="284"/>
      <c r="BA34" s="284"/>
      <c r="BB34" s="284"/>
    </row>
    <row r="35" spans="1:55" s="15" customFormat="1">
      <c r="A35" s="737"/>
      <c r="B35" s="630" t="s">
        <v>10</v>
      </c>
      <c r="C35" s="631"/>
      <c r="D35" s="361">
        <v>2.5</v>
      </c>
      <c r="E35" s="362"/>
      <c r="F35" s="362"/>
      <c r="G35" s="362"/>
      <c r="H35" s="366"/>
      <c r="I35" s="630" t="s">
        <v>10</v>
      </c>
      <c r="J35" s="631"/>
      <c r="K35" s="361" t="s">
        <v>53</v>
      </c>
      <c r="L35" s="362"/>
      <c r="M35" s="362"/>
      <c r="N35" s="362"/>
      <c r="O35" s="366"/>
      <c r="P35" s="630" t="s">
        <v>10</v>
      </c>
      <c r="Q35" s="631"/>
      <c r="R35" s="361" t="s">
        <v>53</v>
      </c>
      <c r="S35" s="362"/>
      <c r="T35" s="362"/>
      <c r="U35" s="362"/>
      <c r="V35" s="363"/>
      <c r="W35" s="630" t="s">
        <v>10</v>
      </c>
      <c r="X35" s="631"/>
      <c r="Y35" s="361">
        <v>2.5</v>
      </c>
      <c r="Z35" s="362"/>
      <c r="AA35" s="362"/>
      <c r="AB35" s="362"/>
      <c r="AC35" s="366"/>
      <c r="AD35" s="611" t="s">
        <v>10</v>
      </c>
      <c r="AE35" s="612"/>
      <c r="AF35" s="361">
        <v>2.5</v>
      </c>
      <c r="AG35" s="362"/>
      <c r="AH35" s="362"/>
      <c r="AI35" s="361"/>
      <c r="AJ35" s="514"/>
      <c r="AU35" s="313"/>
      <c r="AV35" s="228"/>
      <c r="AW35" s="228"/>
      <c r="AX35" s="228"/>
    </row>
    <row r="36" spans="1:55" s="15" customFormat="1" ht="24" customHeight="1" thickBot="1">
      <c r="A36" s="738"/>
      <c r="B36" s="628" t="s">
        <v>52</v>
      </c>
      <c r="C36" s="629"/>
      <c r="D36" s="367">
        <f>D30*70+D31*75+D32*25+D33*60+D35*45</f>
        <v>865.21825396825398</v>
      </c>
      <c r="E36" s="368"/>
      <c r="F36" s="368"/>
      <c r="G36" s="515"/>
      <c r="H36" s="369"/>
      <c r="I36" s="641" t="s">
        <v>52</v>
      </c>
      <c r="J36" s="642"/>
      <c r="K36" s="367">
        <f>K30*70+K31*75+K32*25+K33*60+K35*45</f>
        <v>874.26298701298697</v>
      </c>
      <c r="L36" s="368"/>
      <c r="M36" s="368"/>
      <c r="N36" s="368"/>
      <c r="O36" s="371"/>
      <c r="P36" s="628" t="s">
        <v>52</v>
      </c>
      <c r="Q36" s="629"/>
      <c r="R36" s="367">
        <f>R30*70+R31*75+R32*25+R33*60+R35*45+120</f>
        <v>897.20668661403954</v>
      </c>
      <c r="S36" s="368"/>
      <c r="T36" s="368"/>
      <c r="U36" s="368"/>
      <c r="V36" s="371"/>
      <c r="W36" s="641" t="s">
        <v>52</v>
      </c>
      <c r="X36" s="642"/>
      <c r="Y36" s="367">
        <f>Y30*70+Y31*75+Y32*25+Y33*60+Y35*45</f>
        <v>829.17857142857144</v>
      </c>
      <c r="Z36" s="368"/>
      <c r="AA36" s="368"/>
      <c r="AB36" s="368"/>
      <c r="AC36" s="516"/>
      <c r="AD36" s="641" t="s">
        <v>52</v>
      </c>
      <c r="AE36" s="642"/>
      <c r="AF36" s="367">
        <f>AF30*70+AF31*75+AF32*25+AF33*60++AF34*120+AF35*45</f>
        <v>814.41883116883116</v>
      </c>
      <c r="AG36" s="368"/>
      <c r="AH36" s="368"/>
      <c r="AI36" s="367"/>
      <c r="AJ36" s="369"/>
      <c r="AM36" s="252"/>
      <c r="AU36" s="313"/>
      <c r="AV36" s="228"/>
      <c r="AW36" s="228"/>
      <c r="AX36" s="228"/>
    </row>
    <row r="37" spans="1:55" s="15" customFormat="1">
      <c r="A37" s="16" t="s">
        <v>18</v>
      </c>
      <c r="B37" s="16"/>
      <c r="C37" s="16"/>
      <c r="D37" s="16"/>
      <c r="I37" s="15" t="s">
        <v>19</v>
      </c>
      <c r="K37" s="16" t="s">
        <v>20</v>
      </c>
      <c r="O37" s="16"/>
      <c r="P37" s="16" t="s">
        <v>21</v>
      </c>
      <c r="Q37" s="16"/>
      <c r="R37" s="16"/>
      <c r="V37" s="16"/>
      <c r="W37" s="16"/>
      <c r="Y37" s="15" t="s">
        <v>22</v>
      </c>
      <c r="AK37" s="16"/>
      <c r="AL37" s="16"/>
      <c r="AM37" s="252"/>
      <c r="AU37" s="313"/>
      <c r="AV37" s="228"/>
      <c r="AW37" s="228"/>
      <c r="AX37" s="228"/>
    </row>
    <row r="38" spans="1:55" s="376" customFormat="1" ht="19.5">
      <c r="A38" s="601" t="s">
        <v>23</v>
      </c>
      <c r="B38" s="601"/>
      <c r="C38" s="601"/>
      <c r="D38" s="601"/>
      <c r="E38" s="601"/>
      <c r="F38" s="601"/>
      <c r="G38" s="601"/>
      <c r="H38" s="601"/>
      <c r="I38" s="601"/>
      <c r="J38" s="601"/>
      <c r="K38" s="601"/>
      <c r="L38" s="163"/>
      <c r="M38" s="163"/>
      <c r="N38" s="163"/>
      <c r="O38" s="19"/>
      <c r="P38" s="374"/>
      <c r="Q38" s="374"/>
      <c r="R38" s="374"/>
      <c r="S38" s="374"/>
      <c r="T38" s="374"/>
      <c r="U38" s="374"/>
      <c r="V38" s="374"/>
      <c r="W38" s="374"/>
      <c r="X38" s="375"/>
      <c r="Z38" s="375"/>
      <c r="AA38" s="375"/>
      <c r="AB38" s="375"/>
      <c r="AG38" s="375"/>
      <c r="AH38" s="375"/>
      <c r="AI38" s="375"/>
      <c r="AK38" s="375"/>
      <c r="AL38" s="375"/>
      <c r="AM38" s="375"/>
      <c r="AU38" s="229"/>
      <c r="AV38" s="228"/>
      <c r="AW38" s="228"/>
      <c r="AX38" s="228"/>
    </row>
    <row r="39" spans="1:55" s="18" customFormat="1" ht="19.5">
      <c r="A39" s="610" t="s">
        <v>13</v>
      </c>
      <c r="B39" s="610"/>
      <c r="C39" s="610"/>
      <c r="D39" s="610"/>
      <c r="E39" s="610"/>
      <c r="F39" s="610"/>
      <c r="G39" s="610"/>
      <c r="H39" s="610"/>
      <c r="I39" s="610"/>
      <c r="J39" s="610"/>
      <c r="K39" s="610"/>
      <c r="L39" s="610"/>
      <c r="M39" s="610"/>
      <c r="N39" s="610"/>
      <c r="O39" s="610"/>
      <c r="P39" s="610"/>
      <c r="Q39" s="610"/>
      <c r="R39" s="610"/>
      <c r="S39" s="610"/>
      <c r="T39" s="610"/>
      <c r="U39" s="610"/>
      <c r="V39" s="610"/>
      <c r="W39" s="610"/>
      <c r="X39" s="610"/>
      <c r="Y39" s="17"/>
      <c r="Z39" s="17"/>
      <c r="AA39" s="17"/>
      <c r="AB39" s="17"/>
      <c r="AG39" s="17"/>
      <c r="AH39" s="17"/>
      <c r="AI39" s="17"/>
      <c r="AK39" s="17"/>
      <c r="AL39" s="17"/>
      <c r="AM39" s="17"/>
      <c r="AU39" s="229"/>
      <c r="AV39" s="228"/>
      <c r="AW39" s="228"/>
      <c r="AX39" s="228"/>
    </row>
    <row r="40" spans="1:55" s="18" customFormat="1" ht="19.5">
      <c r="A40" s="25" t="s">
        <v>12</v>
      </c>
      <c r="B40" s="25"/>
      <c r="C40" s="25"/>
      <c r="D40" s="17"/>
      <c r="E40" s="17"/>
      <c r="F40" s="17"/>
      <c r="G40" s="17"/>
      <c r="H40" s="19"/>
      <c r="I40" s="19"/>
      <c r="J40" s="19"/>
      <c r="K40" s="25"/>
      <c r="L40" s="17"/>
      <c r="M40" s="17"/>
      <c r="N40" s="17"/>
      <c r="O40" s="377"/>
      <c r="P40" s="19"/>
      <c r="Q40" s="19"/>
      <c r="R40" s="19"/>
      <c r="S40" s="17"/>
      <c r="T40" s="17"/>
      <c r="U40" s="17"/>
      <c r="V40" s="19"/>
      <c r="W40" s="20"/>
      <c r="X40" s="17"/>
      <c r="Y40" s="17"/>
      <c r="Z40" s="17"/>
      <c r="AA40" s="17"/>
      <c r="AB40" s="17"/>
      <c r="AG40" s="17"/>
      <c r="AH40" s="17"/>
      <c r="AI40" s="17"/>
      <c r="AU40" s="229"/>
      <c r="AV40" s="228"/>
      <c r="AW40" s="228"/>
      <c r="AX40" s="228"/>
    </row>
    <row r="41" spans="1:55">
      <c r="A41" s="229"/>
      <c r="B41" s="229"/>
      <c r="C41" s="257"/>
      <c r="D41" s="229"/>
      <c r="H41" s="229"/>
      <c r="I41" s="229"/>
      <c r="J41" s="257"/>
      <c r="K41" s="229"/>
      <c r="O41" s="229"/>
      <c r="P41" s="229"/>
      <c r="Q41" s="229"/>
      <c r="R41" s="229"/>
      <c r="V41" s="229"/>
      <c r="W41" s="257"/>
      <c r="X41" s="229"/>
      <c r="AU41" s="16"/>
      <c r="AV41" s="15"/>
      <c r="AW41" s="15"/>
      <c r="AX41" s="15"/>
    </row>
    <row r="42" spans="1:55">
      <c r="A42" s="229"/>
      <c r="B42" s="229"/>
      <c r="I42" s="229"/>
      <c r="J42" s="257"/>
      <c r="K42" s="229"/>
      <c r="O42" s="229"/>
      <c r="P42" s="229"/>
      <c r="Q42" s="229"/>
      <c r="R42" s="229"/>
      <c r="V42" s="229"/>
      <c r="W42" s="257"/>
      <c r="X42" s="229"/>
      <c r="AU42" s="16"/>
      <c r="AV42" s="15"/>
      <c r="AW42" s="15"/>
      <c r="AX42" s="15"/>
    </row>
    <row r="43" spans="1:55">
      <c r="AU43" s="229"/>
    </row>
  </sheetData>
  <mergeCells count="93">
    <mergeCell ref="A22:A26"/>
    <mergeCell ref="AD35:AE35"/>
    <mergeCell ref="I36:J36"/>
    <mergeCell ref="P36:Q36"/>
    <mergeCell ref="W36:X36"/>
    <mergeCell ref="AD36:AE36"/>
    <mergeCell ref="AD33:AE33"/>
    <mergeCell ref="B33:C33"/>
    <mergeCell ref="B34:C34"/>
    <mergeCell ref="B35:C35"/>
    <mergeCell ref="B36:C36"/>
    <mergeCell ref="B29:C29"/>
    <mergeCell ref="I35:J35"/>
    <mergeCell ref="B22:B26"/>
    <mergeCell ref="W32:X32"/>
    <mergeCell ref="B30:C30"/>
    <mergeCell ref="B31:C31"/>
    <mergeCell ref="I29:J29"/>
    <mergeCell ref="A38:K38"/>
    <mergeCell ref="A39:X39"/>
    <mergeCell ref="A29:A36"/>
    <mergeCell ref="P29:Q29"/>
    <mergeCell ref="W29:X29"/>
    <mergeCell ref="P35:Q35"/>
    <mergeCell ref="I32:J32"/>
    <mergeCell ref="P32:Q32"/>
    <mergeCell ref="P31:Q31"/>
    <mergeCell ref="W31:X31"/>
    <mergeCell ref="W35:X35"/>
    <mergeCell ref="AD31:AE31"/>
    <mergeCell ref="AE18:AE21"/>
    <mergeCell ref="I7:I11"/>
    <mergeCell ref="AD34:AE34"/>
    <mergeCell ref="AD7:AD11"/>
    <mergeCell ref="AD17:AD21"/>
    <mergeCell ref="AD29:AE29"/>
    <mergeCell ref="I33:J33"/>
    <mergeCell ref="P33:Q33"/>
    <mergeCell ref="W33:X33"/>
    <mergeCell ref="I34:J34"/>
    <mergeCell ref="P34:Q34"/>
    <mergeCell ref="W34:X34"/>
    <mergeCell ref="P7:P11"/>
    <mergeCell ref="AK3:AL3"/>
    <mergeCell ref="AD32:AE32"/>
    <mergeCell ref="AD30:AE30"/>
    <mergeCell ref="A17:A21"/>
    <mergeCell ref="B17:B21"/>
    <mergeCell ref="I17:I21"/>
    <mergeCell ref="P5:P6"/>
    <mergeCell ref="B32:C32"/>
    <mergeCell ref="I30:J30"/>
    <mergeCell ref="P30:Q30"/>
    <mergeCell ref="W30:X30"/>
    <mergeCell ref="I31:J31"/>
    <mergeCell ref="AD5:AD6"/>
    <mergeCell ref="AD12:AD16"/>
    <mergeCell ref="AD22:AD26"/>
    <mergeCell ref="A5:A6"/>
    <mergeCell ref="B5:B6"/>
    <mergeCell ref="I5:I6"/>
    <mergeCell ref="B7:B11"/>
    <mergeCell ref="A12:A16"/>
    <mergeCell ref="B12:B16"/>
    <mergeCell ref="I12:I16"/>
    <mergeCell ref="A7:A11"/>
    <mergeCell ref="W5:W6"/>
    <mergeCell ref="W22:W26"/>
    <mergeCell ref="X18:X21"/>
    <mergeCell ref="W17:W21"/>
    <mergeCell ref="W12:W16"/>
    <mergeCell ref="A1:AJ1"/>
    <mergeCell ref="D2:J2"/>
    <mergeCell ref="O2:V2"/>
    <mergeCell ref="X2:AJ2"/>
    <mergeCell ref="B3:C3"/>
    <mergeCell ref="D3:H3"/>
    <mergeCell ref="I3:J3"/>
    <mergeCell ref="K3:O3"/>
    <mergeCell ref="P3:Q3"/>
    <mergeCell ref="R3:V3"/>
    <mergeCell ref="W3:X3"/>
    <mergeCell ref="Y3:AC3"/>
    <mergeCell ref="AD3:AE3"/>
    <mergeCell ref="AF3:AJ3"/>
    <mergeCell ref="C18:C21"/>
    <mergeCell ref="J18:J21"/>
    <mergeCell ref="W7:W11"/>
    <mergeCell ref="I22:I26"/>
    <mergeCell ref="P12:P16"/>
    <mergeCell ref="P17:P21"/>
    <mergeCell ref="Q18:Q21"/>
    <mergeCell ref="P22:P26"/>
  </mergeCells>
  <phoneticPr fontId="1" type="noConversion"/>
  <pageMargins left="0.11811023622047245" right="0.11811023622047245" top="0.74803149606299213" bottom="0.74803149606299213" header="0.31496062992125984" footer="0.31496062992125984"/>
  <pageSetup paperSize="9"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44"/>
  <sheetViews>
    <sheetView zoomScale="80" zoomScaleNormal="80" workbookViewId="0">
      <selection activeCell="O12" sqref="O12:O13"/>
    </sheetView>
  </sheetViews>
  <sheetFormatPr defaultRowHeight="16.5"/>
  <cols>
    <col min="1" max="4" width="9" style="228"/>
    <col min="5" max="7" width="5.625" style="228" hidden="1" customWidth="1"/>
    <col min="8" max="8" width="5.625" style="228" customWidth="1"/>
    <col min="9" max="11" width="9" style="228"/>
    <col min="12" max="14" width="5.625" style="228" hidden="1" customWidth="1"/>
    <col min="15" max="15" width="5.625" style="228" customWidth="1"/>
    <col min="16" max="18" width="9" style="228"/>
    <col min="19" max="21" width="5.625" style="228" hidden="1" customWidth="1"/>
    <col min="22" max="22" width="5.625" style="228" customWidth="1"/>
    <col min="23" max="29" width="9" style="228"/>
    <col min="30" max="32" width="0" style="228" hidden="1" customWidth="1"/>
    <col min="33" max="33" width="5.625" style="228" customWidth="1"/>
    <col min="34" max="16384" width="9" style="228"/>
  </cols>
  <sheetData>
    <row r="1" spans="1:49" s="493" customFormat="1" ht="21">
      <c r="A1" s="664" t="s">
        <v>454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/>
      <c r="R1" s="664"/>
      <c r="S1" s="664"/>
      <c r="T1" s="664"/>
      <c r="U1" s="664"/>
      <c r="V1" s="664"/>
      <c r="W1" s="664"/>
      <c r="X1" s="664"/>
      <c r="Y1" s="664"/>
      <c r="Z1" s="664"/>
      <c r="AA1" s="664"/>
      <c r="AB1" s="664"/>
      <c r="AC1" s="664"/>
      <c r="AD1" s="664"/>
    </row>
    <row r="2" spans="1:49" s="493" customFormat="1" ht="20.25" thickBot="1">
      <c r="A2" s="494" t="s">
        <v>69</v>
      </c>
      <c r="B2" s="494"/>
      <c r="C2" s="494"/>
      <c r="D2" s="725" t="s">
        <v>5</v>
      </c>
      <c r="E2" s="725"/>
      <c r="F2" s="725"/>
      <c r="G2" s="725"/>
      <c r="H2" s="725"/>
      <c r="I2" s="725"/>
      <c r="J2" s="725"/>
      <c r="O2" s="726" t="s">
        <v>7</v>
      </c>
      <c r="P2" s="726"/>
      <c r="Q2" s="726"/>
      <c r="R2" s="726"/>
      <c r="S2" s="726"/>
      <c r="T2" s="726"/>
      <c r="U2" s="726"/>
      <c r="V2" s="726"/>
      <c r="W2" s="235"/>
      <c r="X2" s="727" t="s">
        <v>4</v>
      </c>
      <c r="Y2" s="727"/>
      <c r="Z2" s="727"/>
      <c r="AA2" s="727"/>
      <c r="AB2" s="727"/>
      <c r="AC2" s="727"/>
      <c r="AD2" s="727"/>
      <c r="AE2" s="495"/>
      <c r="AF2" s="495"/>
      <c r="AG2" s="495"/>
      <c r="AH2" s="495"/>
    </row>
    <row r="3" spans="1:49" s="239" customFormat="1" ht="18" customHeight="1" thickBot="1">
      <c r="A3" s="236" t="s">
        <v>82</v>
      </c>
      <c r="B3" s="669">
        <v>46020</v>
      </c>
      <c r="C3" s="670"/>
      <c r="D3" s="674" t="s">
        <v>355</v>
      </c>
      <c r="E3" s="675"/>
      <c r="F3" s="675"/>
      <c r="G3" s="675"/>
      <c r="H3" s="676"/>
      <c r="I3" s="669">
        <v>46021</v>
      </c>
      <c r="J3" s="670"/>
      <c r="K3" s="674" t="s">
        <v>347</v>
      </c>
      <c r="L3" s="675"/>
      <c r="M3" s="675"/>
      <c r="N3" s="675"/>
      <c r="O3" s="676"/>
      <c r="P3" s="669">
        <v>46022</v>
      </c>
      <c r="Q3" s="670"/>
      <c r="R3" s="674" t="s">
        <v>362</v>
      </c>
      <c r="S3" s="675"/>
      <c r="T3" s="675"/>
      <c r="U3" s="675"/>
      <c r="V3" s="676"/>
      <c r="W3" s="669"/>
      <c r="X3" s="670"/>
      <c r="Y3" s="674" t="s">
        <v>363</v>
      </c>
      <c r="Z3" s="675"/>
      <c r="AA3" s="669">
        <v>45261</v>
      </c>
      <c r="AB3" s="670"/>
      <c r="AC3" s="674" t="s">
        <v>364</v>
      </c>
      <c r="AD3" s="675"/>
      <c r="AE3" s="675"/>
      <c r="AF3" s="675"/>
      <c r="AG3" s="676"/>
      <c r="AH3" s="22"/>
      <c r="AI3" s="98"/>
      <c r="AJ3" s="98"/>
      <c r="AK3" s="98"/>
    </row>
    <row r="4" spans="1:49" s="251" customFormat="1" ht="18" customHeight="1">
      <c r="A4" s="496" t="s">
        <v>36</v>
      </c>
      <c r="B4" s="241" t="s">
        <v>54</v>
      </c>
      <c r="C4" s="242" t="s">
        <v>55</v>
      </c>
      <c r="D4" s="242" t="s">
        <v>357</v>
      </c>
      <c r="E4" s="243" t="s">
        <v>107</v>
      </c>
      <c r="F4" s="243" t="s">
        <v>108</v>
      </c>
      <c r="G4" s="243" t="s">
        <v>109</v>
      </c>
      <c r="H4" s="224" t="s">
        <v>56</v>
      </c>
      <c r="I4" s="241" t="s">
        <v>54</v>
      </c>
      <c r="J4" s="242" t="s">
        <v>55</v>
      </c>
      <c r="K4" s="242" t="s">
        <v>357</v>
      </c>
      <c r="L4" s="243" t="s">
        <v>107</v>
      </c>
      <c r="M4" s="243" t="s">
        <v>108</v>
      </c>
      <c r="N4" s="243" t="s">
        <v>109</v>
      </c>
      <c r="O4" s="224" t="s">
        <v>56</v>
      </c>
      <c r="P4" s="241" t="s">
        <v>54</v>
      </c>
      <c r="Q4" s="242" t="s">
        <v>55</v>
      </c>
      <c r="R4" s="242"/>
      <c r="S4" s="243" t="s">
        <v>107</v>
      </c>
      <c r="T4" s="243" t="s">
        <v>108</v>
      </c>
      <c r="U4" s="243" t="s">
        <v>109</v>
      </c>
      <c r="V4" s="224" t="s">
        <v>56</v>
      </c>
      <c r="W4" s="241"/>
      <c r="X4" s="242"/>
      <c r="Y4" s="242"/>
      <c r="Z4" s="517"/>
      <c r="AA4" s="241" t="s">
        <v>54</v>
      </c>
      <c r="AB4" s="242" t="s">
        <v>43</v>
      </c>
      <c r="AC4" s="242" t="s">
        <v>357</v>
      </c>
      <c r="AD4" s="243" t="s">
        <v>107</v>
      </c>
      <c r="AE4" s="243" t="s">
        <v>108</v>
      </c>
      <c r="AF4" s="243" t="s">
        <v>109</v>
      </c>
      <c r="AG4" s="224" t="s">
        <v>56</v>
      </c>
      <c r="AH4" s="278"/>
      <c r="AI4" s="257"/>
      <c r="AJ4" s="518"/>
      <c r="AK4" s="22"/>
      <c r="AL4" s="22"/>
      <c r="AM4" s="22"/>
      <c r="AN4" s="257"/>
      <c r="AO4" s="257"/>
      <c r="AP4" s="257"/>
      <c r="AQ4" s="257"/>
      <c r="AR4" s="257"/>
      <c r="AS4" s="257"/>
      <c r="AT4" s="257"/>
      <c r="AU4" s="257"/>
      <c r="AV4" s="257"/>
      <c r="AW4" s="257"/>
    </row>
    <row r="5" spans="1:49" ht="16.5" customHeight="1">
      <c r="A5" s="650" t="s">
        <v>3</v>
      </c>
      <c r="B5" s="680" t="s">
        <v>70</v>
      </c>
      <c r="C5" s="143" t="s">
        <v>132</v>
      </c>
      <c r="D5" s="143">
        <v>120</v>
      </c>
      <c r="E5" s="209">
        <f>D5/20</f>
        <v>6</v>
      </c>
      <c r="F5" s="209"/>
      <c r="G5" s="209"/>
      <c r="H5" s="186"/>
      <c r="I5" s="680" t="s">
        <v>41</v>
      </c>
      <c r="J5" s="143" t="s">
        <v>95</v>
      </c>
      <c r="K5" s="293">
        <v>90</v>
      </c>
      <c r="L5" s="499">
        <f>K5/20</f>
        <v>4.5</v>
      </c>
      <c r="M5" s="209"/>
      <c r="N5" s="209"/>
      <c r="O5" s="186"/>
      <c r="P5" s="680" t="s">
        <v>70</v>
      </c>
      <c r="Q5" s="143" t="s">
        <v>132</v>
      </c>
      <c r="R5" s="143">
        <v>110</v>
      </c>
      <c r="S5" s="209">
        <f>R5/20</f>
        <v>5.5</v>
      </c>
      <c r="T5" s="209"/>
      <c r="U5" s="209"/>
      <c r="V5" s="186"/>
      <c r="W5" s="258"/>
      <c r="X5" s="258"/>
      <c r="Y5" s="519"/>
      <c r="Z5" s="752"/>
      <c r="AA5" s="680"/>
      <c r="AB5" s="143"/>
      <c r="AC5" s="143"/>
      <c r="AD5" s="209"/>
      <c r="AE5" s="209"/>
      <c r="AF5" s="209"/>
      <c r="AG5" s="186"/>
    </row>
    <row r="6" spans="1:49">
      <c r="A6" s="667"/>
      <c r="B6" s="681"/>
      <c r="C6" s="143"/>
      <c r="D6" s="143"/>
      <c r="E6" s="209"/>
      <c r="F6" s="209"/>
      <c r="G6" s="209"/>
      <c r="H6" s="186"/>
      <c r="I6" s="681"/>
      <c r="J6" s="264" t="s">
        <v>98</v>
      </c>
      <c r="K6" s="293">
        <v>20</v>
      </c>
      <c r="L6" s="499">
        <f>K6/20</f>
        <v>1</v>
      </c>
      <c r="M6" s="209"/>
      <c r="N6" s="209"/>
      <c r="O6" s="186"/>
      <c r="P6" s="681"/>
      <c r="Q6" s="143"/>
      <c r="R6" s="143"/>
      <c r="S6" s="209"/>
      <c r="T6" s="209"/>
      <c r="U6" s="209"/>
      <c r="V6" s="186"/>
      <c r="W6" s="258"/>
      <c r="X6" s="258"/>
      <c r="Y6" s="519"/>
      <c r="Z6" s="753"/>
      <c r="AA6" s="681"/>
      <c r="AB6" s="143"/>
      <c r="AC6" s="143"/>
      <c r="AD6" s="209"/>
      <c r="AE6" s="209"/>
      <c r="AF6" s="209"/>
      <c r="AG6" s="186"/>
      <c r="AH6" s="229"/>
      <c r="AI6" s="518"/>
      <c r="AJ6" s="98"/>
      <c r="AK6" s="98"/>
      <c r="AL6" s="446"/>
      <c r="AM6" s="446"/>
      <c r="AN6" s="446"/>
      <c r="AO6" s="456"/>
      <c r="AP6" s="229"/>
      <c r="AQ6" s="229"/>
    </row>
    <row r="7" spans="1:49" ht="16.5" customHeight="1">
      <c r="A7" s="650" t="s">
        <v>37</v>
      </c>
      <c r="B7" s="764" t="s">
        <v>333</v>
      </c>
      <c r="C7" s="215" t="s">
        <v>295</v>
      </c>
      <c r="D7" s="216">
        <v>110</v>
      </c>
      <c r="E7" s="217"/>
      <c r="F7" s="145">
        <f>D7*0.8/35</f>
        <v>2.5142857142857142</v>
      </c>
      <c r="G7" s="145"/>
      <c r="H7" s="186"/>
      <c r="I7" s="765" t="s">
        <v>438</v>
      </c>
      <c r="J7" s="221" t="s">
        <v>439</v>
      </c>
      <c r="K7" s="221">
        <v>55</v>
      </c>
      <c r="L7" s="576"/>
      <c r="M7" s="576">
        <f>K7/35</f>
        <v>1.5714285714285714</v>
      </c>
      <c r="N7" s="576"/>
      <c r="O7" s="392"/>
      <c r="P7" s="754" t="s">
        <v>434</v>
      </c>
      <c r="Q7" s="159" t="s">
        <v>279</v>
      </c>
      <c r="R7" s="159">
        <v>40</v>
      </c>
      <c r="S7" s="169"/>
      <c r="T7" s="169">
        <f>R7/35</f>
        <v>1.1428571428571428</v>
      </c>
      <c r="U7" s="394"/>
      <c r="V7" s="223"/>
      <c r="W7" s="142"/>
      <c r="X7" s="142"/>
      <c r="Y7" s="344"/>
      <c r="Z7" s="751"/>
      <c r="AA7" s="613"/>
      <c r="AB7" s="165"/>
      <c r="AC7" s="165"/>
      <c r="AD7" s="140"/>
      <c r="AE7" s="140"/>
      <c r="AF7" s="140"/>
      <c r="AG7" s="186"/>
      <c r="AH7" s="229"/>
      <c r="AI7" s="518"/>
      <c r="AJ7" s="98"/>
      <c r="AK7" s="98"/>
      <c r="AL7" s="446"/>
      <c r="AM7" s="446"/>
      <c r="AN7" s="446"/>
      <c r="AO7" s="456"/>
      <c r="AP7" s="229"/>
      <c r="AQ7" s="229"/>
    </row>
    <row r="8" spans="1:49" ht="16.5" customHeight="1">
      <c r="A8" s="650"/>
      <c r="B8" s="764"/>
      <c r="C8" s="215" t="s">
        <v>334</v>
      </c>
      <c r="D8" s="216">
        <v>1</v>
      </c>
      <c r="E8" s="217"/>
      <c r="F8" s="145"/>
      <c r="G8" s="140"/>
      <c r="H8" s="186"/>
      <c r="I8" s="765"/>
      <c r="J8" s="221" t="s">
        <v>440</v>
      </c>
      <c r="K8" s="221">
        <v>50</v>
      </c>
      <c r="L8" s="582"/>
      <c r="M8" s="582"/>
      <c r="N8" s="576">
        <f>K8/100</f>
        <v>0.5</v>
      </c>
      <c r="O8" s="392"/>
      <c r="P8" s="755"/>
      <c r="Q8" s="159" t="s">
        <v>431</v>
      </c>
      <c r="R8" s="159">
        <v>50</v>
      </c>
      <c r="S8" s="197">
        <f>R8/55</f>
        <v>0.90909090909090906</v>
      </c>
      <c r="T8" s="197"/>
      <c r="U8" s="394"/>
      <c r="V8" s="223"/>
      <c r="W8" s="142"/>
      <c r="X8" s="142"/>
      <c r="Y8" s="344"/>
      <c r="Z8" s="751"/>
      <c r="AA8" s="624"/>
      <c r="AB8" s="165"/>
      <c r="AC8" s="165"/>
      <c r="AD8" s="206"/>
      <c r="AE8" s="206"/>
      <c r="AF8" s="140"/>
      <c r="AG8" s="186"/>
      <c r="AH8" s="229"/>
      <c r="AI8" s="378"/>
      <c r="AJ8" s="383"/>
      <c r="AK8" s="383"/>
      <c r="AL8" s="295"/>
      <c r="AM8" s="295"/>
      <c r="AN8" s="295"/>
      <c r="AO8" s="456"/>
      <c r="AP8" s="229"/>
      <c r="AQ8" s="229"/>
      <c r="AR8" s="229"/>
    </row>
    <row r="9" spans="1:49" ht="16.5" customHeight="1">
      <c r="A9" s="650"/>
      <c r="B9" s="764"/>
      <c r="C9" s="143"/>
      <c r="D9" s="143"/>
      <c r="E9" s="146"/>
      <c r="F9" s="145"/>
      <c r="G9" s="140"/>
      <c r="H9" s="186"/>
      <c r="I9" s="765"/>
      <c r="J9" s="221" t="s">
        <v>443</v>
      </c>
      <c r="K9" s="221">
        <v>8</v>
      </c>
      <c r="L9" s="582"/>
      <c r="M9" s="576"/>
      <c r="N9" s="576">
        <f>K9/100</f>
        <v>0.08</v>
      </c>
      <c r="O9" s="392"/>
      <c r="P9" s="755"/>
      <c r="Q9" s="159" t="s">
        <v>435</v>
      </c>
      <c r="R9" s="159">
        <v>5</v>
      </c>
      <c r="S9" s="197"/>
      <c r="T9" s="169"/>
      <c r="U9" s="394"/>
      <c r="V9" s="223"/>
      <c r="W9" s="143"/>
      <c r="X9" s="520"/>
      <c r="Y9" s="344"/>
      <c r="Z9" s="751"/>
      <c r="AA9" s="624"/>
      <c r="AB9" s="165"/>
      <c r="AC9" s="521"/>
      <c r="AD9" s="506"/>
      <c r="AE9" s="287"/>
      <c r="AF9" s="140"/>
      <c r="AG9" s="186"/>
      <c r="AH9" s="229"/>
      <c r="AI9" s="378"/>
      <c r="AJ9" s="295"/>
      <c r="AK9" s="295"/>
      <c r="AL9" s="98"/>
      <c r="AM9" s="98"/>
      <c r="AN9" s="295"/>
      <c r="AO9" s="456"/>
      <c r="AP9" s="229"/>
      <c r="AQ9" s="229"/>
      <c r="AR9" s="229"/>
    </row>
    <row r="10" spans="1:49" ht="19.5">
      <c r="A10" s="650"/>
      <c r="B10" s="764"/>
      <c r="C10" s="215"/>
      <c r="D10" s="216"/>
      <c r="E10" s="217"/>
      <c r="F10" s="145"/>
      <c r="G10" s="140"/>
      <c r="H10" s="186"/>
      <c r="I10" s="765"/>
      <c r="J10" s="221" t="s">
        <v>441</v>
      </c>
      <c r="K10" s="221">
        <v>40</v>
      </c>
      <c r="L10" s="577">
        <f>K10/60</f>
        <v>0.66666666666666663</v>
      </c>
      <c r="M10" s="576"/>
      <c r="N10" s="576"/>
      <c r="O10" s="392"/>
      <c r="P10" s="755"/>
      <c r="Q10" s="160" t="s">
        <v>281</v>
      </c>
      <c r="R10" s="142" t="s">
        <v>114</v>
      </c>
      <c r="S10" s="198"/>
      <c r="T10" s="169"/>
      <c r="U10" s="169"/>
      <c r="V10" s="223"/>
      <c r="W10" s="142"/>
      <c r="X10" s="520"/>
      <c r="Y10" s="344"/>
      <c r="Z10" s="751"/>
      <c r="AA10" s="624"/>
      <c r="AB10" s="165"/>
      <c r="AC10" s="165"/>
      <c r="AD10" s="208"/>
      <c r="AE10" s="140"/>
      <c r="AF10" s="140"/>
      <c r="AG10" s="186"/>
      <c r="AH10" s="522"/>
      <c r="AI10" s="378"/>
      <c r="AJ10" s="295"/>
      <c r="AK10" s="42"/>
      <c r="AL10" s="98"/>
      <c r="AM10" s="295"/>
      <c r="AN10" s="254"/>
      <c r="AO10" s="456"/>
      <c r="AP10" s="229"/>
      <c r="AQ10" s="229"/>
      <c r="AR10" s="229"/>
    </row>
    <row r="11" spans="1:49">
      <c r="A11" s="650"/>
      <c r="B11" s="764"/>
      <c r="C11" s="215"/>
      <c r="D11" s="216"/>
      <c r="E11" s="217"/>
      <c r="F11" s="145"/>
      <c r="G11" s="140"/>
      <c r="H11" s="186"/>
      <c r="I11" s="765"/>
      <c r="J11" s="221" t="s">
        <v>442</v>
      </c>
      <c r="K11" s="221">
        <v>40</v>
      </c>
      <c r="L11" s="576"/>
      <c r="M11" s="576">
        <f>K11/140</f>
        <v>0.2857142857142857</v>
      </c>
      <c r="N11" s="576"/>
      <c r="O11" s="392"/>
      <c r="P11" s="755"/>
      <c r="Q11" s="162" t="s">
        <v>73</v>
      </c>
      <c r="R11" s="142" t="s">
        <v>114</v>
      </c>
      <c r="S11" s="169"/>
      <c r="T11" s="169"/>
      <c r="U11" s="169"/>
      <c r="V11" s="223"/>
      <c r="W11" s="142"/>
      <c r="X11" s="142"/>
      <c r="Y11" s="344"/>
      <c r="Z11" s="751"/>
      <c r="AA11" s="625"/>
      <c r="AB11" s="165"/>
      <c r="AC11" s="165"/>
      <c r="AD11" s="140"/>
      <c r="AE11" s="140"/>
      <c r="AF11" s="140"/>
      <c r="AG11" s="186"/>
      <c r="AH11" s="253"/>
      <c r="AI11" s="378"/>
      <c r="AJ11" s="295"/>
      <c r="AK11" s="42"/>
      <c r="AL11" s="49"/>
      <c r="AM11" s="295"/>
      <c r="AN11" s="295"/>
      <c r="AO11" s="456"/>
      <c r="AP11" s="229"/>
      <c r="AQ11" s="229"/>
      <c r="AR11" s="229"/>
    </row>
    <row r="12" spans="1:49" ht="16.5" customHeight="1">
      <c r="A12" s="651" t="s">
        <v>38</v>
      </c>
      <c r="B12" s="613" t="s">
        <v>261</v>
      </c>
      <c r="C12" s="189" t="s">
        <v>173</v>
      </c>
      <c r="D12" s="176">
        <v>60</v>
      </c>
      <c r="E12" s="523"/>
      <c r="F12" s="523"/>
      <c r="G12" s="188">
        <f>D12*0.8/100</f>
        <v>0.48</v>
      </c>
      <c r="H12" s="186"/>
      <c r="I12" s="613" t="s">
        <v>429</v>
      </c>
      <c r="J12" s="142" t="s">
        <v>338</v>
      </c>
      <c r="K12" s="142">
        <v>50</v>
      </c>
      <c r="L12" s="139"/>
      <c r="M12" s="139"/>
      <c r="N12" s="140">
        <f>K12/100</f>
        <v>0.5</v>
      </c>
      <c r="O12" s="186"/>
      <c r="P12" s="755"/>
      <c r="Q12" s="162"/>
      <c r="R12" s="142"/>
      <c r="S12" s="197"/>
      <c r="T12" s="169"/>
      <c r="U12" s="169"/>
      <c r="V12" s="223"/>
      <c r="W12" s="142"/>
      <c r="X12" s="143"/>
      <c r="Y12" s="344"/>
      <c r="Z12" s="748"/>
      <c r="AA12" s="613"/>
      <c r="AB12" s="189"/>
      <c r="AC12" s="176"/>
      <c r="AD12" s="523"/>
      <c r="AE12" s="523"/>
      <c r="AF12" s="188"/>
      <c r="AG12" s="186"/>
      <c r="AH12" s="42"/>
      <c r="AI12" s="378"/>
      <c r="AJ12" s="288"/>
      <c r="AK12" s="42"/>
      <c r="AL12" s="295"/>
      <c r="AM12" s="295"/>
      <c r="AN12" s="295"/>
      <c r="AO12" s="456"/>
      <c r="AP12" s="295"/>
      <c r="AQ12" s="98"/>
      <c r="AR12" s="229"/>
    </row>
    <row r="13" spans="1:49" ht="16.5" customHeight="1">
      <c r="A13" s="650"/>
      <c r="B13" s="624"/>
      <c r="C13" s="189" t="s">
        <v>66</v>
      </c>
      <c r="D13" s="176">
        <v>15</v>
      </c>
      <c r="E13" s="523"/>
      <c r="F13" s="188">
        <f>D13/35</f>
        <v>0.42857142857142855</v>
      </c>
      <c r="G13" s="523"/>
      <c r="H13" s="186"/>
      <c r="I13" s="624"/>
      <c r="J13" s="143" t="s">
        <v>430</v>
      </c>
      <c r="K13" s="143">
        <v>40</v>
      </c>
      <c r="L13" s="139"/>
      <c r="M13" s="145">
        <f>K13/50</f>
        <v>0.8</v>
      </c>
      <c r="N13" s="140"/>
      <c r="O13" s="186"/>
      <c r="P13" s="740" t="s">
        <v>432</v>
      </c>
      <c r="Q13" s="575" t="s">
        <v>433</v>
      </c>
      <c r="R13" s="576">
        <v>70</v>
      </c>
      <c r="S13" s="577"/>
      <c r="T13" s="576">
        <f>R13*0.7/35</f>
        <v>1.4</v>
      </c>
      <c r="U13" s="576"/>
      <c r="V13" s="578"/>
      <c r="W13" s="170"/>
      <c r="X13" s="142"/>
      <c r="Y13" s="344"/>
      <c r="Z13" s="749"/>
      <c r="AA13" s="624"/>
      <c r="AB13" s="189"/>
      <c r="AC13" s="176"/>
      <c r="AD13" s="523"/>
      <c r="AE13" s="188"/>
      <c r="AF13" s="523"/>
      <c r="AG13" s="186"/>
      <c r="AH13" s="253"/>
      <c r="AI13" s="378"/>
      <c r="AJ13" s="253"/>
      <c r="AK13" s="174"/>
      <c r="AL13" s="524"/>
      <c r="AM13" s="272"/>
      <c r="AN13" s="524"/>
      <c r="AO13" s="456"/>
      <c r="AP13" s="295"/>
      <c r="AQ13" s="98"/>
      <c r="AR13" s="229"/>
    </row>
    <row r="14" spans="1:49" ht="16.5" customHeight="1">
      <c r="A14" s="650"/>
      <c r="B14" s="624"/>
      <c r="C14" s="189" t="s">
        <v>257</v>
      </c>
      <c r="D14" s="142">
        <v>20</v>
      </c>
      <c r="E14" s="523"/>
      <c r="F14" s="523"/>
      <c r="G14" s="188">
        <f>D14/100</f>
        <v>0.2</v>
      </c>
      <c r="H14" s="186"/>
      <c r="I14" s="624"/>
      <c r="J14" s="143"/>
      <c r="K14" s="142"/>
      <c r="L14" s="139"/>
      <c r="M14" s="139"/>
      <c r="N14" s="140"/>
      <c r="O14" s="186"/>
      <c r="P14" s="741"/>
      <c r="Q14" s="579"/>
      <c r="R14" s="580"/>
      <c r="S14" s="576"/>
      <c r="T14" s="576"/>
      <c r="U14" s="576"/>
      <c r="V14" s="578"/>
      <c r="W14" s="170"/>
      <c r="X14" s="142"/>
      <c r="Y14" s="344"/>
      <c r="Z14" s="749"/>
      <c r="AA14" s="624"/>
      <c r="AB14" s="189"/>
      <c r="AC14" s="142"/>
      <c r="AD14" s="523"/>
      <c r="AE14" s="523"/>
      <c r="AF14" s="188"/>
      <c r="AG14" s="186"/>
      <c r="AH14" s="42"/>
      <c r="AI14" s="378"/>
      <c r="AJ14" s="98"/>
      <c r="AK14" s="98"/>
      <c r="AL14" s="525"/>
      <c r="AM14" s="254"/>
      <c r="AN14" s="254"/>
      <c r="AO14" s="456"/>
      <c r="AP14" s="295"/>
      <c r="AQ14" s="98"/>
      <c r="AR14" s="229"/>
    </row>
    <row r="15" spans="1:49">
      <c r="A15" s="650"/>
      <c r="B15" s="624"/>
      <c r="C15" s="526"/>
      <c r="D15" s="142"/>
      <c r="E15" s="189"/>
      <c r="F15" s="523"/>
      <c r="G15" s="188"/>
      <c r="H15" s="186"/>
      <c r="I15" s="624"/>
      <c r="J15" s="143"/>
      <c r="K15" s="143"/>
      <c r="L15" s="166"/>
      <c r="M15" s="140"/>
      <c r="N15" s="166"/>
      <c r="O15" s="186"/>
      <c r="P15" s="741"/>
      <c r="Q15" s="581"/>
      <c r="R15" s="581"/>
      <c r="S15" s="582"/>
      <c r="T15" s="582"/>
      <c r="U15" s="576"/>
      <c r="V15" s="578"/>
      <c r="W15" s="170"/>
      <c r="X15" s="142"/>
      <c r="Y15" s="344"/>
      <c r="Z15" s="749"/>
      <c r="AA15" s="624"/>
      <c r="AB15" s="189"/>
      <c r="AC15" s="142"/>
      <c r="AD15" s="527"/>
      <c r="AE15" s="523"/>
      <c r="AF15" s="188"/>
      <c r="AG15" s="186"/>
      <c r="AH15" s="42"/>
      <c r="AI15" s="378"/>
      <c r="AJ15" s="270"/>
      <c r="AK15" s="42"/>
      <c r="AL15" s="528"/>
      <c r="AM15" s="528"/>
      <c r="AN15" s="254"/>
      <c r="AO15" s="456"/>
      <c r="AP15" s="295"/>
      <c r="AQ15" s="98"/>
      <c r="AR15" s="229"/>
    </row>
    <row r="16" spans="1:49">
      <c r="A16" s="650"/>
      <c r="B16" s="625"/>
      <c r="C16" s="165"/>
      <c r="D16" s="165"/>
      <c r="E16" s="527"/>
      <c r="F16" s="188"/>
      <c r="G16" s="188"/>
      <c r="H16" s="186"/>
      <c r="I16" s="625"/>
      <c r="J16" s="143"/>
      <c r="K16" s="143"/>
      <c r="L16" s="166"/>
      <c r="M16" s="140"/>
      <c r="N16" s="166"/>
      <c r="O16" s="186"/>
      <c r="P16" s="741"/>
      <c r="Q16" s="581"/>
      <c r="R16" s="577"/>
      <c r="S16" s="582"/>
      <c r="T16" s="576"/>
      <c r="U16" s="582"/>
      <c r="V16" s="578"/>
      <c r="W16" s="204"/>
      <c r="X16" s="143"/>
      <c r="Y16" s="344"/>
      <c r="Z16" s="750"/>
      <c r="AA16" s="625"/>
      <c r="AB16" s="165"/>
      <c r="AC16" s="165"/>
      <c r="AD16" s="527"/>
      <c r="AE16" s="188"/>
      <c r="AF16" s="188"/>
      <c r="AG16" s="186"/>
      <c r="AH16" s="42"/>
      <c r="AI16" s="378"/>
      <c r="AJ16" s="253"/>
      <c r="AK16" s="42"/>
      <c r="AL16" s="529"/>
      <c r="AM16" s="529"/>
      <c r="AN16" s="254"/>
      <c r="AO16" s="456"/>
      <c r="AP16" s="295"/>
      <c r="AQ16" s="98"/>
      <c r="AR16" s="229"/>
    </row>
    <row r="17" spans="1:49" ht="16.5" customHeight="1">
      <c r="A17" s="701" t="s">
        <v>50</v>
      </c>
      <c r="B17" s="654" t="s">
        <v>282</v>
      </c>
      <c r="C17" s="142" t="s">
        <v>92</v>
      </c>
      <c r="D17" s="143">
        <v>75</v>
      </c>
      <c r="E17" s="205"/>
      <c r="F17" s="205"/>
      <c r="G17" s="140">
        <f>D17/100</f>
        <v>0.75</v>
      </c>
      <c r="H17" s="186"/>
      <c r="I17" s="654" t="s">
        <v>189</v>
      </c>
      <c r="J17" s="142" t="s">
        <v>92</v>
      </c>
      <c r="K17" s="143">
        <v>75</v>
      </c>
      <c r="L17" s="205"/>
      <c r="M17" s="205"/>
      <c r="N17" s="140">
        <f>K17/100</f>
        <v>0.75</v>
      </c>
      <c r="O17" s="186"/>
      <c r="P17" s="742"/>
      <c r="Q17" s="581"/>
      <c r="R17" s="577"/>
      <c r="S17" s="582"/>
      <c r="T17" s="582"/>
      <c r="U17" s="576"/>
      <c r="V17" s="578"/>
      <c r="W17" s="301"/>
      <c r="X17" s="258"/>
      <c r="Y17" s="344"/>
      <c r="Z17" s="748"/>
      <c r="AA17" s="657"/>
      <c r="AB17" s="142"/>
      <c r="AC17" s="143"/>
      <c r="AD17" s="205"/>
      <c r="AE17" s="205"/>
      <c r="AF17" s="140"/>
      <c r="AG17" s="186"/>
      <c r="AH17" s="42"/>
      <c r="AI17" s="378"/>
      <c r="AJ17" s="42"/>
      <c r="AK17" s="42"/>
      <c r="AL17" s="529"/>
      <c r="AM17" s="529"/>
      <c r="AN17" s="529"/>
      <c r="AO17" s="456"/>
      <c r="AP17" s="295"/>
      <c r="AQ17" s="98"/>
      <c r="AR17" s="229"/>
    </row>
    <row r="18" spans="1:49" ht="16.5" customHeight="1">
      <c r="A18" s="702"/>
      <c r="B18" s="655"/>
      <c r="C18" s="619" t="s">
        <v>118</v>
      </c>
      <c r="D18" s="143"/>
      <c r="E18" s="205"/>
      <c r="F18" s="205"/>
      <c r="G18" s="205"/>
      <c r="H18" s="186"/>
      <c r="I18" s="655"/>
      <c r="J18" s="619" t="s">
        <v>118</v>
      </c>
      <c r="K18" s="143"/>
      <c r="L18" s="205"/>
      <c r="M18" s="205"/>
      <c r="N18" s="205"/>
      <c r="O18" s="186"/>
      <c r="P18" s="613" t="s">
        <v>283</v>
      </c>
      <c r="Q18" s="530" t="s">
        <v>280</v>
      </c>
      <c r="R18" s="531">
        <v>75</v>
      </c>
      <c r="S18" s="222"/>
      <c r="T18" s="222"/>
      <c r="U18" s="222">
        <f>R18/100</f>
        <v>0.75</v>
      </c>
      <c r="V18" s="223"/>
      <c r="W18" s="695"/>
      <c r="X18" s="301"/>
      <c r="Y18" s="344"/>
      <c r="Z18" s="749"/>
      <c r="AA18" s="658"/>
      <c r="AB18" s="619"/>
      <c r="AC18" s="143"/>
      <c r="AD18" s="205"/>
      <c r="AE18" s="205"/>
      <c r="AF18" s="205"/>
      <c r="AG18" s="186"/>
      <c r="AH18" s="42"/>
      <c r="AI18" s="382"/>
      <c r="AJ18" s="42"/>
      <c r="AK18" s="98"/>
      <c r="AL18" s="442"/>
      <c r="AM18" s="442"/>
      <c r="AN18" s="254"/>
      <c r="AO18" s="456"/>
      <c r="AP18" s="295"/>
      <c r="AQ18" s="98"/>
      <c r="AR18" s="229"/>
    </row>
    <row r="19" spans="1:49" ht="16.5" customHeight="1">
      <c r="A19" s="702"/>
      <c r="B19" s="655"/>
      <c r="C19" s="705"/>
      <c r="D19" s="142"/>
      <c r="E19" s="205"/>
      <c r="F19" s="205"/>
      <c r="G19" s="205"/>
      <c r="H19" s="186"/>
      <c r="I19" s="655"/>
      <c r="J19" s="705"/>
      <c r="K19" s="142"/>
      <c r="L19" s="205"/>
      <c r="M19" s="205"/>
      <c r="N19" s="205"/>
      <c r="O19" s="186"/>
      <c r="P19" s="624"/>
      <c r="Q19" s="619" t="s">
        <v>118</v>
      </c>
      <c r="R19" s="161"/>
      <c r="S19" s="222"/>
      <c r="T19" s="222"/>
      <c r="U19" s="222"/>
      <c r="V19" s="223"/>
      <c r="W19" s="696"/>
      <c r="X19" s="301"/>
      <c r="Y19" s="344"/>
      <c r="Z19" s="749"/>
      <c r="AA19" s="658"/>
      <c r="AB19" s="705"/>
      <c r="AC19" s="142"/>
      <c r="AD19" s="205"/>
      <c r="AE19" s="205"/>
      <c r="AF19" s="205"/>
      <c r="AG19" s="186"/>
      <c r="AH19" s="42"/>
      <c r="AI19" s="382"/>
      <c r="AJ19" s="408"/>
      <c r="AK19" s="98"/>
      <c r="AL19" s="442"/>
      <c r="AM19" s="442"/>
      <c r="AN19" s="442"/>
      <c r="AO19" s="456"/>
      <c r="AP19" s="295"/>
      <c r="AQ19" s="98"/>
      <c r="AR19" s="229"/>
    </row>
    <row r="20" spans="1:49" ht="16.5" customHeight="1">
      <c r="A20" s="702"/>
      <c r="B20" s="655"/>
      <c r="C20" s="705"/>
      <c r="D20" s="143"/>
      <c r="E20" s="205"/>
      <c r="F20" s="205"/>
      <c r="G20" s="205"/>
      <c r="H20" s="186"/>
      <c r="I20" s="655"/>
      <c r="J20" s="705"/>
      <c r="K20" s="143"/>
      <c r="L20" s="205"/>
      <c r="M20" s="205"/>
      <c r="N20" s="205"/>
      <c r="O20" s="186"/>
      <c r="P20" s="624"/>
      <c r="Q20" s="620"/>
      <c r="R20" s="161"/>
      <c r="S20" s="222"/>
      <c r="T20" s="222"/>
      <c r="U20" s="222"/>
      <c r="V20" s="223"/>
      <c r="W20" s="696"/>
      <c r="X20" s="258"/>
      <c r="Y20" s="344"/>
      <c r="Z20" s="749"/>
      <c r="AA20" s="658"/>
      <c r="AB20" s="705"/>
      <c r="AC20" s="143"/>
      <c r="AD20" s="205"/>
      <c r="AE20" s="205"/>
      <c r="AF20" s="205"/>
      <c r="AG20" s="186"/>
      <c r="AH20" s="42"/>
      <c r="AI20" s="382"/>
      <c r="AJ20" s="284"/>
      <c r="AK20" s="42"/>
      <c r="AL20" s="442"/>
      <c r="AM20" s="442"/>
      <c r="AN20" s="442"/>
      <c r="AO20" s="456"/>
      <c r="AP20" s="295"/>
      <c r="AQ20" s="98"/>
      <c r="AR20" s="229"/>
    </row>
    <row r="21" spans="1:49" ht="16.5" customHeight="1">
      <c r="A21" s="703"/>
      <c r="B21" s="656"/>
      <c r="C21" s="706"/>
      <c r="D21" s="143"/>
      <c r="E21" s="205"/>
      <c r="F21" s="205"/>
      <c r="G21" s="205"/>
      <c r="H21" s="186"/>
      <c r="I21" s="656"/>
      <c r="J21" s="706"/>
      <c r="K21" s="143"/>
      <c r="L21" s="205"/>
      <c r="M21" s="205"/>
      <c r="N21" s="205"/>
      <c r="O21" s="186"/>
      <c r="P21" s="625"/>
      <c r="Q21" s="739"/>
      <c r="R21" s="161"/>
      <c r="S21" s="222"/>
      <c r="T21" s="222"/>
      <c r="U21" s="222"/>
      <c r="V21" s="223"/>
      <c r="W21" s="697"/>
      <c r="X21" s="258"/>
      <c r="Y21" s="344"/>
      <c r="Z21" s="750"/>
      <c r="AA21" s="659"/>
      <c r="AB21" s="706"/>
      <c r="AC21" s="143"/>
      <c r="AD21" s="205"/>
      <c r="AE21" s="205"/>
      <c r="AF21" s="205"/>
      <c r="AG21" s="186"/>
      <c r="AH21" s="174"/>
      <c r="AI21" s="382"/>
      <c r="AJ21" s="284"/>
      <c r="AK21" s="98"/>
      <c r="AL21" s="442"/>
      <c r="AM21" s="442"/>
      <c r="AN21" s="442"/>
      <c r="AO21" s="456"/>
      <c r="AP21" s="229"/>
      <c r="AQ21" s="98"/>
      <c r="AR21" s="229"/>
    </row>
    <row r="22" spans="1:49" ht="16.5" customHeight="1">
      <c r="A22" s="660" t="s">
        <v>40</v>
      </c>
      <c r="B22" s="613" t="s">
        <v>436</v>
      </c>
      <c r="C22" s="165" t="s">
        <v>335</v>
      </c>
      <c r="D22" s="165">
        <v>30</v>
      </c>
      <c r="E22" s="139"/>
      <c r="F22" s="140"/>
      <c r="G22" s="140">
        <f>D22/100</f>
        <v>0.3</v>
      </c>
      <c r="H22" s="186"/>
      <c r="I22" s="654" t="s">
        <v>343</v>
      </c>
      <c r="J22" s="142" t="s">
        <v>344</v>
      </c>
      <c r="K22" s="176">
        <v>30</v>
      </c>
      <c r="L22" s="146"/>
      <c r="M22" s="146">
        <f>K22*0.65/35</f>
        <v>0.55714285714285716</v>
      </c>
      <c r="N22" s="140"/>
      <c r="O22" s="225"/>
      <c r="P22" s="745" t="s">
        <v>339</v>
      </c>
      <c r="Q22" s="532" t="s">
        <v>340</v>
      </c>
      <c r="R22" s="533">
        <v>20</v>
      </c>
      <c r="S22" s="534"/>
      <c r="T22" s="534"/>
      <c r="U22" s="535">
        <f>R22/100</f>
        <v>0.2</v>
      </c>
      <c r="V22" s="536"/>
      <c r="W22" s="258"/>
      <c r="X22" s="258"/>
      <c r="Y22" s="519"/>
      <c r="Z22" s="757"/>
      <c r="AA22" s="613"/>
      <c r="AB22" s="143"/>
      <c r="AC22" s="143"/>
      <c r="AD22" s="205"/>
      <c r="AE22" s="205"/>
      <c r="AF22" s="140"/>
      <c r="AG22" s="223"/>
      <c r="AH22" s="174"/>
      <c r="AI22" s="382"/>
      <c r="AJ22" s="284"/>
      <c r="AK22" s="98"/>
      <c r="AL22" s="442"/>
      <c r="AM22" s="442"/>
      <c r="AN22" s="442"/>
      <c r="AO22" s="456"/>
      <c r="AP22" s="295"/>
      <c r="AQ22" s="98"/>
      <c r="AR22" s="229"/>
    </row>
    <row r="23" spans="1:49" ht="16.5" customHeight="1">
      <c r="A23" s="660"/>
      <c r="B23" s="624"/>
      <c r="C23" s="218" t="s">
        <v>327</v>
      </c>
      <c r="D23" s="143">
        <v>12</v>
      </c>
      <c r="E23" s="146">
        <f>D23/70</f>
        <v>0.17142857142857143</v>
      </c>
      <c r="F23" s="146"/>
      <c r="G23" s="146"/>
      <c r="H23" s="186"/>
      <c r="I23" s="655"/>
      <c r="J23" s="142" t="s">
        <v>260</v>
      </c>
      <c r="K23" s="226">
        <v>25</v>
      </c>
      <c r="L23" s="146"/>
      <c r="M23" s="146"/>
      <c r="N23" s="140">
        <f>K23/100</f>
        <v>0.25</v>
      </c>
      <c r="O23" s="225"/>
      <c r="P23" s="746"/>
      <c r="Q23" s="532" t="s">
        <v>341</v>
      </c>
      <c r="R23" s="533">
        <v>12</v>
      </c>
      <c r="S23" s="534"/>
      <c r="T23" s="534">
        <f>R23/50</f>
        <v>0.24</v>
      </c>
      <c r="U23" s="534"/>
      <c r="V23" s="536"/>
      <c r="W23" s="301"/>
      <c r="X23" s="258"/>
      <c r="Y23" s="519"/>
      <c r="Z23" s="757"/>
      <c r="AA23" s="624"/>
      <c r="AB23" s="145"/>
      <c r="AC23" s="145"/>
      <c r="AD23" s="205"/>
      <c r="AE23" s="205"/>
      <c r="AF23" s="205"/>
      <c r="AG23" s="223"/>
      <c r="AH23" s="174"/>
      <c r="AI23" s="378"/>
      <c r="AJ23" s="98"/>
      <c r="AK23" s="98"/>
      <c r="AL23" s="275"/>
      <c r="AM23" s="275"/>
      <c r="AN23" s="254"/>
      <c r="AO23" s="456"/>
      <c r="AP23" s="278"/>
      <c r="AQ23" s="98"/>
      <c r="AR23" s="229"/>
    </row>
    <row r="24" spans="1:49">
      <c r="A24" s="660"/>
      <c r="B24" s="624"/>
      <c r="C24" s="165" t="s">
        <v>316</v>
      </c>
      <c r="D24" s="142" t="s">
        <v>231</v>
      </c>
      <c r="E24" s="139"/>
      <c r="F24" s="140"/>
      <c r="G24" s="140"/>
      <c r="H24" s="186"/>
      <c r="I24" s="655"/>
      <c r="J24" s="142"/>
      <c r="K24" s="226"/>
      <c r="L24" s="146"/>
      <c r="M24" s="146"/>
      <c r="N24" s="140"/>
      <c r="O24" s="210"/>
      <c r="P24" s="746"/>
      <c r="Q24" s="532" t="s">
        <v>316</v>
      </c>
      <c r="R24" s="533" t="s">
        <v>231</v>
      </c>
      <c r="S24" s="534"/>
      <c r="T24" s="534"/>
      <c r="U24" s="534"/>
      <c r="V24" s="536"/>
      <c r="W24" s="258"/>
      <c r="X24" s="258"/>
      <c r="Y24" s="519"/>
      <c r="Z24" s="757"/>
      <c r="AA24" s="624"/>
      <c r="AB24" s="145"/>
      <c r="AC24" s="142"/>
      <c r="AD24" s="208"/>
      <c r="AE24" s="208"/>
      <c r="AF24" s="140"/>
      <c r="AG24" s="223"/>
      <c r="AH24" s="313"/>
      <c r="AI24" s="378"/>
      <c r="AJ24" s="253"/>
      <c r="AK24" s="98"/>
      <c r="AL24" s="275"/>
      <c r="AM24" s="275"/>
      <c r="AN24" s="275"/>
      <c r="AO24" s="456"/>
      <c r="AP24" s="278"/>
      <c r="AQ24" s="98"/>
      <c r="AR24" s="229"/>
    </row>
    <row r="25" spans="1:49">
      <c r="A25" s="660"/>
      <c r="B25" s="624"/>
      <c r="C25" s="142"/>
      <c r="D25" s="142"/>
      <c r="E25" s="146"/>
      <c r="F25" s="146"/>
      <c r="G25" s="146"/>
      <c r="H25" s="219"/>
      <c r="I25" s="655"/>
      <c r="J25" s="142"/>
      <c r="K25" s="176"/>
      <c r="L25" s="146"/>
      <c r="M25" s="146"/>
      <c r="N25" s="146"/>
      <c r="O25" s="186"/>
      <c r="P25" s="746"/>
      <c r="Q25" s="532" t="s">
        <v>300</v>
      </c>
      <c r="R25" s="532">
        <v>5</v>
      </c>
      <c r="S25" s="534"/>
      <c r="T25" s="534"/>
      <c r="U25" s="534">
        <f>R25/100</f>
        <v>0.05</v>
      </c>
      <c r="V25" s="537"/>
      <c r="W25" s="301"/>
      <c r="X25" s="258"/>
      <c r="Y25" s="519"/>
      <c r="Z25" s="757"/>
      <c r="AA25" s="624"/>
      <c r="AB25" s="142"/>
      <c r="AC25" s="143"/>
      <c r="AD25" s="205"/>
      <c r="AE25" s="205"/>
      <c r="AF25" s="205"/>
      <c r="AG25" s="224"/>
      <c r="AH25" s="313"/>
      <c r="AI25" s="378"/>
      <c r="AJ25" s="270"/>
      <c r="AK25" s="270"/>
      <c r="AL25" s="271"/>
      <c r="AM25" s="254"/>
      <c r="AN25" s="254"/>
      <c r="AO25" s="456"/>
      <c r="AP25" s="278"/>
      <c r="AQ25" s="98"/>
      <c r="AR25" s="229"/>
    </row>
    <row r="26" spans="1:49" ht="17.25" thickBot="1">
      <c r="A26" s="756"/>
      <c r="B26" s="625"/>
      <c r="C26" s="194"/>
      <c r="D26" s="195"/>
      <c r="E26" s="146"/>
      <c r="F26" s="146"/>
      <c r="G26" s="146"/>
      <c r="H26" s="186"/>
      <c r="I26" s="656"/>
      <c r="J26" s="142"/>
      <c r="K26" s="177"/>
      <c r="L26" s="146"/>
      <c r="M26" s="146"/>
      <c r="N26" s="146"/>
      <c r="O26" s="186"/>
      <c r="P26" s="747"/>
      <c r="Q26" s="538" t="s">
        <v>342</v>
      </c>
      <c r="R26" s="538">
        <v>30</v>
      </c>
      <c r="S26" s="534"/>
      <c r="T26" s="534"/>
      <c r="U26" s="534">
        <f>R26/100</f>
        <v>0.3</v>
      </c>
      <c r="V26" s="537"/>
      <c r="W26" s="539"/>
      <c r="X26" s="540"/>
      <c r="Y26" s="541"/>
      <c r="Z26" s="758"/>
      <c r="AA26" s="732"/>
      <c r="AB26" s="212"/>
      <c r="AC26" s="213"/>
      <c r="AD26" s="214"/>
      <c r="AE26" s="214"/>
      <c r="AF26" s="214"/>
      <c r="AG26" s="542"/>
      <c r="AH26" s="174"/>
      <c r="AI26" s="378"/>
      <c r="AJ26" s="42"/>
      <c r="AK26" s="42"/>
      <c r="AL26" s="275"/>
      <c r="AM26" s="275"/>
      <c r="AN26" s="275"/>
      <c r="AO26" s="442"/>
      <c r="AP26" s="278"/>
      <c r="AQ26" s="397"/>
      <c r="AR26" s="229"/>
    </row>
    <row r="27" spans="1:49" s="193" customFormat="1" ht="18" customHeight="1">
      <c r="A27" s="543" t="s">
        <v>14</v>
      </c>
      <c r="B27" s="544"/>
      <c r="C27" s="545"/>
      <c r="D27" s="546"/>
      <c r="E27" s="547"/>
      <c r="F27" s="547"/>
      <c r="G27" s="547"/>
      <c r="H27" s="548"/>
      <c r="I27" s="544" t="s">
        <v>48</v>
      </c>
      <c r="J27" s="549" t="str">
        <f>月菜單!H24</f>
        <v>水果</v>
      </c>
      <c r="K27" s="550" t="s">
        <v>365</v>
      </c>
      <c r="L27" s="551"/>
      <c r="M27" s="551"/>
      <c r="N27" s="551"/>
      <c r="O27" s="548"/>
      <c r="P27" s="544" t="s">
        <v>48</v>
      </c>
      <c r="Q27" s="543">
        <f>月菜單!I25</f>
        <v>0</v>
      </c>
      <c r="R27" s="306"/>
      <c r="S27" s="552"/>
      <c r="T27" s="552"/>
      <c r="U27" s="552"/>
      <c r="V27" s="553"/>
      <c r="W27" s="544"/>
      <c r="X27" s="226"/>
      <c r="Y27" s="306"/>
      <c r="Z27" s="554"/>
      <c r="AA27" s="544"/>
      <c r="AB27" s="545"/>
      <c r="AC27" s="546"/>
      <c r="AD27" s="551"/>
      <c r="AE27" s="551"/>
      <c r="AF27" s="551"/>
      <c r="AG27" s="548"/>
      <c r="AH27" s="42"/>
      <c r="AI27" s="378"/>
      <c r="AJ27" s="24"/>
      <c r="AK27" s="49"/>
      <c r="AL27" s="275"/>
      <c r="AM27" s="275"/>
      <c r="AN27" s="275"/>
      <c r="AO27" s="456"/>
      <c r="AP27" s="295"/>
      <c r="AQ27" s="98"/>
      <c r="AR27" s="313"/>
    </row>
    <row r="28" spans="1:49" ht="18" customHeight="1" thickBot="1">
      <c r="A28" s="427" t="s">
        <v>15</v>
      </c>
      <c r="B28" s="743" t="str">
        <f>月菜單!I23</f>
        <v>豆沙包</v>
      </c>
      <c r="C28" s="744"/>
      <c r="D28" s="555" t="s">
        <v>211</v>
      </c>
      <c r="E28" s="319"/>
      <c r="F28" s="319"/>
      <c r="G28" s="319"/>
      <c r="H28" s="309"/>
      <c r="I28" s="316" t="s">
        <v>0</v>
      </c>
      <c r="J28" s="433"/>
      <c r="K28" s="212"/>
      <c r="L28" s="319"/>
      <c r="M28" s="319"/>
      <c r="N28" s="319"/>
      <c r="O28" s="186"/>
      <c r="P28" s="316" t="s">
        <v>0</v>
      </c>
      <c r="Q28" s="433"/>
      <c r="R28" s="555"/>
      <c r="S28" s="556"/>
      <c r="T28" s="556"/>
      <c r="U28" s="556"/>
      <c r="V28" s="326"/>
      <c r="W28" s="316"/>
      <c r="X28" s="557"/>
      <c r="Y28" s="322"/>
      <c r="Z28" s="558"/>
      <c r="AA28" s="316"/>
      <c r="AB28" s="433"/>
      <c r="AC28" s="212"/>
      <c r="AD28" s="319"/>
      <c r="AE28" s="319"/>
      <c r="AF28" s="319"/>
      <c r="AG28" s="186"/>
      <c r="AH28" s="49"/>
      <c r="AI28" s="49"/>
      <c r="AJ28" s="313"/>
      <c r="AK28" s="378"/>
      <c r="AL28" s="42"/>
      <c r="AM28" s="98"/>
      <c r="AN28" s="278"/>
      <c r="AO28" s="278"/>
      <c r="AP28" s="295"/>
      <c r="AQ28" s="98"/>
      <c r="AR28" s="229"/>
      <c r="AS28" s="229"/>
      <c r="AT28" s="229"/>
      <c r="AU28" s="229"/>
      <c r="AV28" s="229"/>
      <c r="AW28" s="229"/>
    </row>
    <row r="29" spans="1:49" ht="20.100000000000001" customHeight="1">
      <c r="A29" s="736" t="s">
        <v>16</v>
      </c>
      <c r="B29" s="622" t="s">
        <v>17</v>
      </c>
      <c r="C29" s="627"/>
      <c r="D29" s="329"/>
      <c r="E29" s="435">
        <f>SUM(E5:E28)</f>
        <v>6.1714285714285717</v>
      </c>
      <c r="F29" s="435">
        <f>SUM(F5:F28)</f>
        <v>2.9428571428571426</v>
      </c>
      <c r="G29" s="435">
        <f>SUM(G5:G28)</f>
        <v>1.73</v>
      </c>
      <c r="H29" s="331"/>
      <c r="I29" s="622" t="s">
        <v>17</v>
      </c>
      <c r="J29" s="627"/>
      <c r="K29" s="329"/>
      <c r="L29" s="435">
        <f>SUM(L5:L28)</f>
        <v>6.166666666666667</v>
      </c>
      <c r="M29" s="435">
        <f>SUM(M5:M28)</f>
        <v>3.2142857142857144</v>
      </c>
      <c r="N29" s="435">
        <f>SUM(N5:N28)</f>
        <v>2.08</v>
      </c>
      <c r="O29" s="331"/>
      <c r="P29" s="622" t="s">
        <v>17</v>
      </c>
      <c r="Q29" s="627"/>
      <c r="R29" s="329"/>
      <c r="S29" s="435">
        <f>SUM(S5:S28)</f>
        <v>6.4090909090909092</v>
      </c>
      <c r="T29" s="435">
        <f>SUM(T5:T28)</f>
        <v>2.7828571428571429</v>
      </c>
      <c r="U29" s="435">
        <f>SUM(U5:U28)</f>
        <v>1.3</v>
      </c>
      <c r="V29" s="331"/>
      <c r="W29" s="622"/>
      <c r="X29" s="627"/>
      <c r="Y29" s="622"/>
      <c r="Z29" s="623"/>
      <c r="AA29" s="622"/>
      <c r="AB29" s="627"/>
      <c r="AC29" s="329"/>
      <c r="AD29" s="435"/>
      <c r="AE29" s="435"/>
      <c r="AF29" s="435"/>
      <c r="AG29" s="331"/>
      <c r="AH29" s="42"/>
      <c r="AI29" s="98"/>
      <c r="AJ29" s="313"/>
      <c r="AK29" s="378"/>
      <c r="AL29" s="98"/>
      <c r="AM29" s="98"/>
      <c r="AN29" s="278"/>
      <c r="AO29" s="278"/>
      <c r="AP29" s="278"/>
      <c r="AQ29" s="98"/>
      <c r="AR29" s="229"/>
      <c r="AS29" s="229"/>
      <c r="AT29" s="229"/>
      <c r="AU29" s="229"/>
      <c r="AV29" s="229"/>
      <c r="AW29" s="229"/>
    </row>
    <row r="30" spans="1:49" ht="20.100000000000001" customHeight="1">
      <c r="A30" s="737"/>
      <c r="B30" s="611" t="s">
        <v>51</v>
      </c>
      <c r="C30" s="612"/>
      <c r="D30" s="181">
        <f>E29</f>
        <v>6.1714285714285717</v>
      </c>
      <c r="E30" s="268"/>
      <c r="F30" s="268"/>
      <c r="G30" s="268"/>
      <c r="H30" s="344"/>
      <c r="I30" s="611" t="s">
        <v>51</v>
      </c>
      <c r="J30" s="612"/>
      <c r="K30" s="181">
        <f>L29</f>
        <v>6.166666666666667</v>
      </c>
      <c r="L30" s="268"/>
      <c r="M30" s="268"/>
      <c r="N30" s="268"/>
      <c r="O30" s="344"/>
      <c r="P30" s="630" t="s">
        <v>287</v>
      </c>
      <c r="Q30" s="631"/>
      <c r="R30" s="443">
        <f>S29</f>
        <v>6.4090909090909092</v>
      </c>
      <c r="S30" s="265"/>
      <c r="T30" s="265"/>
      <c r="U30" s="265"/>
      <c r="V30" s="346"/>
      <c r="W30" s="630"/>
      <c r="X30" s="631"/>
      <c r="Y30" s="301"/>
      <c r="Z30" s="559"/>
      <c r="AA30" s="611"/>
      <c r="AB30" s="612"/>
      <c r="AC30" s="181"/>
      <c r="AD30" s="268"/>
      <c r="AE30" s="268"/>
      <c r="AF30" s="268"/>
      <c r="AG30" s="344"/>
      <c r="AH30" s="327"/>
      <c r="AI30" s="98"/>
      <c r="AJ30" s="313"/>
      <c r="AK30" s="378"/>
      <c r="AL30" s="42"/>
      <c r="AM30" s="42"/>
      <c r="AN30" s="278"/>
      <c r="AO30" s="278"/>
      <c r="AP30" s="278"/>
      <c r="AQ30" s="98"/>
      <c r="AR30" s="229"/>
      <c r="AS30" s="229"/>
      <c r="AT30" s="229"/>
      <c r="AU30" s="229"/>
      <c r="AV30" s="229"/>
      <c r="AW30" s="229"/>
    </row>
    <row r="31" spans="1:49" ht="20.100000000000001" customHeight="1">
      <c r="A31" s="737"/>
      <c r="B31" s="611" t="s">
        <v>44</v>
      </c>
      <c r="C31" s="612"/>
      <c r="D31" s="181">
        <f>F29</f>
        <v>2.9428571428571426</v>
      </c>
      <c r="E31" s="182"/>
      <c r="F31" s="182"/>
      <c r="G31" s="182"/>
      <c r="H31" s="344"/>
      <c r="I31" s="611" t="s">
        <v>44</v>
      </c>
      <c r="J31" s="612"/>
      <c r="K31" s="181">
        <f>M29</f>
        <v>3.2142857142857144</v>
      </c>
      <c r="L31" s="182"/>
      <c r="M31" s="182"/>
      <c r="N31" s="182"/>
      <c r="O31" s="344"/>
      <c r="P31" s="630" t="s">
        <v>44</v>
      </c>
      <c r="Q31" s="631"/>
      <c r="R31" s="443">
        <f>T29</f>
        <v>2.7828571428571429</v>
      </c>
      <c r="S31" s="349"/>
      <c r="T31" s="349"/>
      <c r="U31" s="349"/>
      <c r="V31" s="346"/>
      <c r="W31" s="630"/>
      <c r="X31" s="631"/>
      <c r="Y31" s="414"/>
      <c r="Z31" s="559"/>
      <c r="AA31" s="611"/>
      <c r="AB31" s="612"/>
      <c r="AC31" s="181"/>
      <c r="AD31" s="182"/>
      <c r="AE31" s="182"/>
      <c r="AF31" s="182"/>
      <c r="AG31" s="344"/>
      <c r="AH31" s="327"/>
      <c r="AI31" s="98"/>
      <c r="AJ31" s="313"/>
      <c r="AK31" s="378"/>
      <c r="AL31" s="42"/>
      <c r="AM31" s="98"/>
      <c r="AN31" s="278"/>
      <c r="AO31" s="278"/>
      <c r="AP31" s="278"/>
      <c r="AQ31" s="98"/>
      <c r="AR31" s="229"/>
      <c r="AS31" s="229"/>
      <c r="AT31" s="229"/>
      <c r="AU31" s="229"/>
      <c r="AV31" s="229"/>
      <c r="AW31" s="229"/>
    </row>
    <row r="32" spans="1:49" ht="20.100000000000001" customHeight="1">
      <c r="A32" s="737"/>
      <c r="B32" s="611" t="s">
        <v>358</v>
      </c>
      <c r="C32" s="612"/>
      <c r="D32" s="181">
        <f>G29</f>
        <v>1.73</v>
      </c>
      <c r="E32" s="182"/>
      <c r="F32" s="182"/>
      <c r="G32" s="182"/>
      <c r="H32" s="344"/>
      <c r="I32" s="611" t="s">
        <v>358</v>
      </c>
      <c r="J32" s="612"/>
      <c r="K32" s="181">
        <f>N29</f>
        <v>2.08</v>
      </c>
      <c r="L32" s="182"/>
      <c r="M32" s="182"/>
      <c r="N32" s="182"/>
      <c r="O32" s="344"/>
      <c r="P32" s="630" t="s">
        <v>288</v>
      </c>
      <c r="Q32" s="631"/>
      <c r="R32" s="443">
        <f>U29</f>
        <v>1.3</v>
      </c>
      <c r="S32" s="349"/>
      <c r="T32" s="349"/>
      <c r="U32" s="349"/>
      <c r="V32" s="560"/>
      <c r="W32" s="630"/>
      <c r="X32" s="631"/>
      <c r="Y32" s="181"/>
      <c r="Z32" s="261"/>
      <c r="AA32" s="611"/>
      <c r="AB32" s="612"/>
      <c r="AC32" s="181"/>
      <c r="AD32" s="182"/>
      <c r="AE32" s="182"/>
      <c r="AF32" s="182"/>
      <c r="AG32" s="344"/>
      <c r="AH32" s="50"/>
      <c r="AI32" s="98"/>
      <c r="AJ32" s="313"/>
      <c r="AK32" s="98"/>
      <c r="AL32" s="98"/>
      <c r="AM32" s="174"/>
      <c r="AN32" s="303"/>
      <c r="AO32" s="303"/>
      <c r="AP32" s="303"/>
      <c r="AQ32" s="98"/>
      <c r="AR32" s="229"/>
      <c r="AS32" s="229"/>
      <c r="AT32" s="229"/>
      <c r="AU32" s="229"/>
      <c r="AV32" s="229"/>
      <c r="AW32" s="229"/>
    </row>
    <row r="33" spans="1:49">
      <c r="A33" s="737"/>
      <c r="B33" s="630" t="s">
        <v>359</v>
      </c>
      <c r="C33" s="631"/>
      <c r="D33" s="180"/>
      <c r="E33" s="184"/>
      <c r="F33" s="184"/>
      <c r="G33" s="184"/>
      <c r="H33" s="344"/>
      <c r="I33" s="630" t="s">
        <v>359</v>
      </c>
      <c r="J33" s="631"/>
      <c r="K33" s="180">
        <v>1</v>
      </c>
      <c r="L33" s="184"/>
      <c r="M33" s="184"/>
      <c r="N33" s="184"/>
      <c r="O33" s="344"/>
      <c r="P33" s="630" t="s">
        <v>289</v>
      </c>
      <c r="Q33" s="631"/>
      <c r="R33" s="561"/>
      <c r="S33" s="562"/>
      <c r="T33" s="562"/>
      <c r="U33" s="562"/>
      <c r="V33" s="448"/>
      <c r="W33" s="630"/>
      <c r="X33" s="631"/>
      <c r="Y33" s="356"/>
      <c r="Z33" s="359"/>
      <c r="AA33" s="630"/>
      <c r="AB33" s="631"/>
      <c r="AC33" s="180"/>
      <c r="AD33" s="184"/>
      <c r="AE33" s="184"/>
      <c r="AF33" s="184"/>
      <c r="AG33" s="344"/>
      <c r="AH33" s="50"/>
      <c r="AI33" s="98"/>
      <c r="AJ33" s="313"/>
      <c r="AK33" s="98"/>
      <c r="AL33" s="98"/>
      <c r="AM33" s="42"/>
      <c r="AN33" s="42"/>
      <c r="AO33" s="42"/>
      <c r="AP33" s="42"/>
      <c r="AQ33" s="98"/>
      <c r="AR33" s="313"/>
      <c r="AS33" s="313"/>
      <c r="AT33" s="313"/>
      <c r="AU33" s="313"/>
      <c r="AV33" s="229"/>
      <c r="AW33" s="229"/>
    </row>
    <row r="34" spans="1:49">
      <c r="A34" s="737"/>
      <c r="B34" s="682" t="s">
        <v>11</v>
      </c>
      <c r="C34" s="640"/>
      <c r="D34" s="356"/>
      <c r="E34" s="357"/>
      <c r="F34" s="357"/>
      <c r="G34" s="357"/>
      <c r="H34" s="360"/>
      <c r="I34" s="682" t="s">
        <v>11</v>
      </c>
      <c r="J34" s="640"/>
      <c r="K34" s="356"/>
      <c r="L34" s="357"/>
      <c r="M34" s="357"/>
      <c r="N34" s="357"/>
      <c r="O34" s="360"/>
      <c r="P34" s="682" t="s">
        <v>290</v>
      </c>
      <c r="Q34" s="640"/>
      <c r="R34" s="563"/>
      <c r="S34" s="357"/>
      <c r="T34" s="357"/>
      <c r="U34" s="357"/>
      <c r="V34" s="564"/>
      <c r="W34" s="759"/>
      <c r="X34" s="760"/>
      <c r="Y34" s="180"/>
      <c r="Z34" s="261"/>
      <c r="AA34" s="682"/>
      <c r="AB34" s="640"/>
      <c r="AC34" s="356"/>
      <c r="AD34" s="357"/>
      <c r="AE34" s="357"/>
      <c r="AF34" s="357"/>
      <c r="AG34" s="360"/>
      <c r="AH34" s="351"/>
      <c r="AI34" s="49"/>
      <c r="AJ34" s="313"/>
      <c r="AK34" s="49"/>
      <c r="AL34" s="49"/>
      <c r="AM34" s="49"/>
      <c r="AN34" s="49"/>
      <c r="AO34" s="49"/>
      <c r="AP34" s="49"/>
      <c r="AQ34" s="49"/>
      <c r="AR34" s="313"/>
      <c r="AS34" s="193"/>
      <c r="AT34" s="193"/>
      <c r="AU34" s="193"/>
    </row>
    <row r="35" spans="1:49" s="15" customFormat="1">
      <c r="A35" s="737"/>
      <c r="B35" s="630" t="s">
        <v>10</v>
      </c>
      <c r="C35" s="631"/>
      <c r="D35" s="361">
        <v>2.5</v>
      </c>
      <c r="E35" s="362"/>
      <c r="F35" s="362"/>
      <c r="G35" s="362"/>
      <c r="H35" s="366"/>
      <c r="I35" s="630" t="s">
        <v>10</v>
      </c>
      <c r="J35" s="631"/>
      <c r="K35" s="361">
        <v>2.5</v>
      </c>
      <c r="L35" s="362"/>
      <c r="M35" s="362"/>
      <c r="N35" s="362"/>
      <c r="O35" s="366"/>
      <c r="P35" s="630" t="s">
        <v>291</v>
      </c>
      <c r="Q35" s="631"/>
      <c r="R35" s="565" t="s">
        <v>293</v>
      </c>
      <c r="S35" s="362"/>
      <c r="T35" s="362"/>
      <c r="U35" s="362"/>
      <c r="V35" s="566"/>
      <c r="W35" s="761"/>
      <c r="X35" s="762"/>
      <c r="Y35" s="567"/>
      <c r="Z35" s="386"/>
      <c r="AA35" s="630"/>
      <c r="AB35" s="631"/>
      <c r="AC35" s="361"/>
      <c r="AD35" s="362"/>
      <c r="AE35" s="362"/>
      <c r="AF35" s="362"/>
      <c r="AG35" s="366"/>
      <c r="AH35" s="354"/>
      <c r="AI35" s="492"/>
      <c r="AJ35" s="16"/>
      <c r="AK35" s="490"/>
      <c r="AL35" s="490"/>
      <c r="AM35" s="42"/>
      <c r="AN35" s="42"/>
      <c r="AO35" s="42"/>
      <c r="AP35" s="42"/>
      <c r="AQ35" s="98"/>
      <c r="AR35" s="229"/>
    </row>
    <row r="36" spans="1:49" s="15" customFormat="1" ht="24" customHeight="1" thickBot="1">
      <c r="A36" s="738"/>
      <c r="B36" s="634" t="s">
        <v>52</v>
      </c>
      <c r="C36" s="635"/>
      <c r="D36" s="367">
        <f>D30*70+D31*75+D32*25+D33*60+D35*45</f>
        <v>808.46428571428567</v>
      </c>
      <c r="E36" s="368"/>
      <c r="F36" s="368"/>
      <c r="G36" s="368"/>
      <c r="H36" s="368"/>
      <c r="I36" s="634" t="s">
        <v>52</v>
      </c>
      <c r="J36" s="635"/>
      <c r="K36" s="367">
        <f>K30*70+K31*75+K32*25+K33*60+K35*45</f>
        <v>897.2380952380953</v>
      </c>
      <c r="L36" s="368"/>
      <c r="M36" s="368"/>
      <c r="N36" s="368"/>
      <c r="O36" s="368"/>
      <c r="P36" s="628" t="s">
        <v>292</v>
      </c>
      <c r="Q36" s="629"/>
      <c r="R36" s="367">
        <f>R30*70+R31*75+R32*25+R33*60+R35*45</f>
        <v>802.35064935064929</v>
      </c>
      <c r="S36" s="368"/>
      <c r="T36" s="368"/>
      <c r="U36" s="368"/>
      <c r="V36" s="568"/>
      <c r="W36" s="628"/>
      <c r="X36" s="629"/>
      <c r="Y36" s="367"/>
      <c r="Z36" s="569"/>
      <c r="AA36" s="634"/>
      <c r="AB36" s="635"/>
      <c r="AC36" s="367"/>
      <c r="AD36" s="368"/>
      <c r="AE36" s="368"/>
      <c r="AF36" s="368"/>
      <c r="AG36" s="486"/>
      <c r="AH36" s="42"/>
      <c r="AI36" s="42"/>
      <c r="AJ36" s="16"/>
      <c r="AK36" s="490"/>
      <c r="AL36" s="490"/>
      <c r="AM36" s="327"/>
      <c r="AN36" s="327"/>
      <c r="AO36" s="327"/>
      <c r="AP36" s="327"/>
      <c r="AQ36" s="98"/>
      <c r="AR36" s="229"/>
    </row>
    <row r="37" spans="1:49" s="15" customFormat="1">
      <c r="A37" s="16" t="s">
        <v>18</v>
      </c>
      <c r="B37" s="16"/>
      <c r="C37" s="16"/>
      <c r="D37" s="16"/>
      <c r="I37" s="15" t="s">
        <v>19</v>
      </c>
      <c r="K37" s="16" t="s">
        <v>20</v>
      </c>
      <c r="O37" s="16"/>
      <c r="P37" s="16" t="s">
        <v>21</v>
      </c>
      <c r="Q37" s="16"/>
      <c r="R37" s="16"/>
      <c r="V37" s="16"/>
      <c r="W37" s="16"/>
      <c r="Y37" s="15" t="s">
        <v>22</v>
      </c>
      <c r="AE37" s="16"/>
      <c r="AF37" s="16"/>
      <c r="AG37" s="252"/>
      <c r="AH37" s="42"/>
      <c r="AI37" s="42"/>
      <c r="AJ37" s="98"/>
      <c r="AK37" s="490"/>
      <c r="AL37" s="490"/>
      <c r="AM37" s="327"/>
      <c r="AN37" s="327"/>
      <c r="AO37" s="327"/>
      <c r="AP37" s="327"/>
      <c r="AQ37" s="98"/>
      <c r="AR37" s="229"/>
    </row>
    <row r="38" spans="1:49" s="376" customFormat="1" ht="19.5">
      <c r="A38" s="601" t="s">
        <v>23</v>
      </c>
      <c r="B38" s="601"/>
      <c r="C38" s="601"/>
      <c r="D38" s="601"/>
      <c r="E38" s="601"/>
      <c r="F38" s="601"/>
      <c r="G38" s="601"/>
      <c r="H38" s="601"/>
      <c r="I38" s="601"/>
      <c r="J38" s="601"/>
      <c r="K38" s="601"/>
      <c r="L38" s="163"/>
      <c r="M38" s="163"/>
      <c r="N38" s="163"/>
      <c r="O38" s="19"/>
      <c r="P38" s="374"/>
      <c r="Q38" s="374"/>
      <c r="R38" s="374"/>
      <c r="S38" s="374"/>
      <c r="T38" s="374"/>
      <c r="U38" s="374"/>
      <c r="V38" s="374"/>
      <c r="W38" s="374"/>
      <c r="X38" s="375"/>
      <c r="AE38" s="375"/>
      <c r="AF38" s="375"/>
      <c r="AG38" s="375"/>
      <c r="AH38" s="313"/>
      <c r="AI38" s="70"/>
      <c r="AJ38" s="57"/>
      <c r="AK38" s="490"/>
      <c r="AL38" s="490"/>
      <c r="AM38" s="50"/>
      <c r="AN38" s="50"/>
      <c r="AO38" s="50"/>
      <c r="AP38" s="50"/>
      <c r="AQ38" s="98"/>
      <c r="AR38" s="229"/>
    </row>
    <row r="39" spans="1:49" s="18" customFormat="1" ht="19.5">
      <c r="A39" s="610" t="s">
        <v>13</v>
      </c>
      <c r="B39" s="610"/>
      <c r="C39" s="610"/>
      <c r="D39" s="610"/>
      <c r="E39" s="610"/>
      <c r="F39" s="610"/>
      <c r="G39" s="610"/>
      <c r="H39" s="610"/>
      <c r="I39" s="610"/>
      <c r="J39" s="610"/>
      <c r="K39" s="610"/>
      <c r="L39" s="610"/>
      <c r="M39" s="610"/>
      <c r="N39" s="610"/>
      <c r="O39" s="610"/>
      <c r="P39" s="610"/>
      <c r="Q39" s="610"/>
      <c r="R39" s="610"/>
      <c r="S39" s="610"/>
      <c r="T39" s="610"/>
      <c r="U39" s="610"/>
      <c r="V39" s="610"/>
      <c r="W39" s="610"/>
      <c r="X39" s="610"/>
      <c r="Y39" s="17"/>
      <c r="AD39" s="17"/>
      <c r="AE39" s="763"/>
      <c r="AF39" s="174"/>
      <c r="AG39" s="174"/>
      <c r="AH39" s="278"/>
      <c r="AI39" s="278"/>
      <c r="AJ39" s="57"/>
      <c r="AK39" s="490"/>
      <c r="AL39" s="490"/>
      <c r="AM39" s="50"/>
      <c r="AN39" s="50"/>
      <c r="AO39" s="50"/>
      <c r="AP39" s="50"/>
      <c r="AQ39" s="98"/>
      <c r="AR39" s="229"/>
    </row>
    <row r="40" spans="1:49" s="18" customFormat="1" ht="19.5">
      <c r="A40" s="25" t="s">
        <v>12</v>
      </c>
      <c r="B40" s="25"/>
      <c r="C40" s="25"/>
      <c r="D40" s="17"/>
      <c r="E40" s="17"/>
      <c r="F40" s="17"/>
      <c r="G40" s="17"/>
      <c r="H40" s="19"/>
      <c r="I40" s="19"/>
      <c r="J40" s="19"/>
      <c r="K40" s="25"/>
      <c r="L40" s="17"/>
      <c r="M40" s="17"/>
      <c r="N40" s="17"/>
      <c r="O40" s="377"/>
      <c r="P40" s="19"/>
      <c r="Q40" s="19"/>
      <c r="R40" s="19"/>
      <c r="S40" s="17"/>
      <c r="T40" s="17"/>
      <c r="U40" s="17"/>
      <c r="V40" s="19"/>
      <c r="W40" s="20"/>
      <c r="X40" s="17"/>
      <c r="Y40" s="17"/>
      <c r="AD40" s="17"/>
      <c r="AE40" s="763"/>
      <c r="AF40" s="174"/>
      <c r="AG40" s="42"/>
      <c r="AH40" s="278"/>
      <c r="AI40" s="278"/>
      <c r="AJ40" s="50"/>
      <c r="AK40" s="490"/>
      <c r="AL40" s="490"/>
      <c r="AM40" s="351"/>
      <c r="AN40" s="351"/>
      <c r="AO40" s="351"/>
      <c r="AP40" s="351"/>
      <c r="AQ40" s="49"/>
      <c r="AR40" s="229"/>
    </row>
    <row r="41" spans="1:49">
      <c r="AD41" s="229"/>
      <c r="AE41" s="763"/>
      <c r="AF41" s="174"/>
      <c r="AG41" s="42"/>
      <c r="AH41" s="278"/>
      <c r="AI41" s="278"/>
      <c r="AJ41" s="229"/>
      <c r="AK41" s="491"/>
      <c r="AL41" s="491"/>
      <c r="AM41" s="354"/>
      <c r="AN41" s="354"/>
      <c r="AO41" s="354"/>
      <c r="AP41" s="354"/>
      <c r="AQ41" s="492"/>
      <c r="AR41" s="229"/>
    </row>
    <row r="42" spans="1:49">
      <c r="AD42" s="229"/>
      <c r="AE42" s="763"/>
      <c r="AF42" s="489"/>
      <c r="AG42" s="42"/>
      <c r="AH42" s="278"/>
      <c r="AI42" s="278"/>
      <c r="AJ42" s="229"/>
      <c r="AK42" s="229"/>
      <c r="AL42" s="229"/>
      <c r="AM42" s="229"/>
      <c r="AN42" s="229"/>
      <c r="AO42" s="229"/>
      <c r="AP42" s="229"/>
      <c r="AQ42" s="229"/>
      <c r="AR42" s="229"/>
    </row>
    <row r="43" spans="1:49">
      <c r="AD43" s="229"/>
      <c r="AE43" s="763"/>
      <c r="AF43" s="489"/>
      <c r="AG43" s="42"/>
      <c r="AH43" s="278"/>
      <c r="AI43" s="278"/>
      <c r="AJ43" s="229"/>
      <c r="AK43" s="229"/>
      <c r="AL43" s="229"/>
      <c r="AM43" s="229"/>
      <c r="AN43" s="229"/>
      <c r="AO43" s="229"/>
      <c r="AP43" s="229"/>
      <c r="AQ43" s="229"/>
      <c r="AR43" s="229"/>
    </row>
    <row r="44" spans="1:49">
      <c r="AD44" s="229"/>
      <c r="AE44" s="229"/>
      <c r="AF44" s="229"/>
      <c r="AG44" s="229"/>
      <c r="AH44" s="229"/>
      <c r="AI44" s="229"/>
      <c r="AJ44" s="229"/>
      <c r="AK44" s="229"/>
      <c r="AL44" s="229"/>
      <c r="AM44" s="229"/>
      <c r="AN44" s="229"/>
      <c r="AO44" s="229"/>
      <c r="AP44" s="229"/>
      <c r="AQ44" s="229"/>
      <c r="AR44" s="229"/>
    </row>
  </sheetData>
  <mergeCells count="95">
    <mergeCell ref="AE39:AE43"/>
    <mergeCell ref="B7:B11"/>
    <mergeCell ref="B5:B6"/>
    <mergeCell ref="I5:I6"/>
    <mergeCell ref="I7:I11"/>
    <mergeCell ref="I12:I16"/>
    <mergeCell ref="I17:I21"/>
    <mergeCell ref="J18:J21"/>
    <mergeCell ref="I22:I26"/>
    <mergeCell ref="AA35:AB35"/>
    <mergeCell ref="B36:C36"/>
    <mergeCell ref="I36:J36"/>
    <mergeCell ref="P36:Q36"/>
    <mergeCell ref="W36:X36"/>
    <mergeCell ref="B12:B16"/>
    <mergeCell ref="B17:B21"/>
    <mergeCell ref="AA36:AB36"/>
    <mergeCell ref="A38:K38"/>
    <mergeCell ref="A39:X39"/>
    <mergeCell ref="B35:C35"/>
    <mergeCell ref="I35:J35"/>
    <mergeCell ref="P35:Q35"/>
    <mergeCell ref="W35:X35"/>
    <mergeCell ref="A29:A36"/>
    <mergeCell ref="I33:J33"/>
    <mergeCell ref="P33:Q33"/>
    <mergeCell ref="W33:X33"/>
    <mergeCell ref="AA33:AB33"/>
    <mergeCell ref="B34:C34"/>
    <mergeCell ref="I34:J34"/>
    <mergeCell ref="P34:Q34"/>
    <mergeCell ref="AA34:AB34"/>
    <mergeCell ref="B33:C33"/>
    <mergeCell ref="W31:X31"/>
    <mergeCell ref="AA31:AB31"/>
    <mergeCell ref="B32:C32"/>
    <mergeCell ref="I32:J32"/>
    <mergeCell ref="P32:Q32"/>
    <mergeCell ref="W32:X32"/>
    <mergeCell ref="AA32:AB32"/>
    <mergeCell ref="B31:C31"/>
    <mergeCell ref="I31:J31"/>
    <mergeCell ref="P31:Q31"/>
    <mergeCell ref="W34:X34"/>
    <mergeCell ref="W18:W21"/>
    <mergeCell ref="W29:X29"/>
    <mergeCell ref="Y29:Z29"/>
    <mergeCell ref="AA29:AB29"/>
    <mergeCell ref="B29:C29"/>
    <mergeCell ref="I30:J30"/>
    <mergeCell ref="P30:Q30"/>
    <mergeCell ref="W30:X30"/>
    <mergeCell ref="AA30:AB30"/>
    <mergeCell ref="B30:C30"/>
    <mergeCell ref="I29:J29"/>
    <mergeCell ref="P29:Q29"/>
    <mergeCell ref="A22:A26"/>
    <mergeCell ref="Z22:Z26"/>
    <mergeCell ref="A17:A21"/>
    <mergeCell ref="Z17:Z21"/>
    <mergeCell ref="A1:AD1"/>
    <mergeCell ref="D2:J2"/>
    <mergeCell ref="O2:V2"/>
    <mergeCell ref="X2:AD2"/>
    <mergeCell ref="B3:C3"/>
    <mergeCell ref="D3:H3"/>
    <mergeCell ref="I3:J3"/>
    <mergeCell ref="K3:O3"/>
    <mergeCell ref="P3:Q3"/>
    <mergeCell ref="R3:V3"/>
    <mergeCell ref="W3:X3"/>
    <mergeCell ref="Y3:Z3"/>
    <mergeCell ref="A12:A16"/>
    <mergeCell ref="Z12:Z16"/>
    <mergeCell ref="A7:A11"/>
    <mergeCell ref="Z7:Z11"/>
    <mergeCell ref="A5:A6"/>
    <mergeCell ref="Z5:Z6"/>
    <mergeCell ref="P5:P6"/>
    <mergeCell ref="P7:P12"/>
    <mergeCell ref="Q19:Q21"/>
    <mergeCell ref="P18:P21"/>
    <mergeCell ref="P13:P17"/>
    <mergeCell ref="B28:C28"/>
    <mergeCell ref="AC3:AG3"/>
    <mergeCell ref="AA5:AA6"/>
    <mergeCell ref="AA7:AA11"/>
    <mergeCell ref="AA12:AA16"/>
    <mergeCell ref="AA17:AA21"/>
    <mergeCell ref="AB18:AB21"/>
    <mergeCell ref="AA3:AB3"/>
    <mergeCell ref="P22:P26"/>
    <mergeCell ref="AA22:AA26"/>
    <mergeCell ref="C18:C21"/>
    <mergeCell ref="B22:B26"/>
  </mergeCells>
  <phoneticPr fontId="1" type="noConversion"/>
  <dataValidations count="2">
    <dataValidation type="list" allowBlank="1" showInputMessage="1" showErrorMessage="1" sqref="I7:I11" xr:uid="{00000000-0002-0000-0800-000000000000}">
      <formula1>湯品</formula1>
    </dataValidation>
    <dataValidation type="list" allowBlank="1" showInputMessage="1" showErrorMessage="1" sqref="J7:J11" xr:uid="{00000000-0002-0000-0800-000001000000}">
      <formula1>湯食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具名範圍</vt:lpstr>
      </vt:variant>
      <vt:variant>
        <vt:i4>4</vt:i4>
      </vt:variant>
    </vt:vector>
  </HeadingPairs>
  <TitlesOfParts>
    <vt:vector size="13" baseType="lpstr">
      <vt:lpstr>月菜單</vt:lpstr>
      <vt:lpstr>第1週</vt:lpstr>
      <vt:lpstr>Sheet1</vt:lpstr>
      <vt:lpstr>Sheet2</vt:lpstr>
      <vt:lpstr>Sheet3</vt:lpstr>
      <vt:lpstr>第2週</vt:lpstr>
      <vt:lpstr>第3週</vt:lpstr>
      <vt:lpstr>第4週</vt:lpstr>
      <vt:lpstr>第5週</vt:lpstr>
      <vt:lpstr>月菜單!Print_Area</vt:lpstr>
      <vt:lpstr>第1週!Print_Area</vt:lpstr>
      <vt:lpstr>第2週!Print_Area</vt:lpstr>
      <vt:lpstr>第3週!Print_Area</vt:lpstr>
    </vt:vector>
  </TitlesOfParts>
  <Company>e-kitchen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2025-12-02T03:24:13Z</cp:lastPrinted>
  <dcterms:created xsi:type="dcterms:W3CDTF">2005-05-16T01:42:21Z</dcterms:created>
  <dcterms:modified xsi:type="dcterms:W3CDTF">2025-12-02T03:25:05Z</dcterms:modified>
</cp:coreProperties>
</file>