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-15" windowWidth="8400" windowHeight="13215" tabRatio="697"/>
  </bookViews>
  <sheets>
    <sheet name="月菜單" sheetId="12" r:id="rId1"/>
    <sheet name="第1週" sheetId="8" r:id="rId2"/>
    <sheet name="Sheet1" sheetId="4" state="hidden" r:id="rId3"/>
    <sheet name="Sheet2" sheetId="5" state="hidden" r:id="rId4"/>
    <sheet name="Sheet3" sheetId="6" state="hidden" r:id="rId5"/>
    <sheet name="第2週" sheetId="14" r:id="rId6"/>
    <sheet name="第3週" sheetId="15" r:id="rId7"/>
    <sheet name="第4週" sheetId="19" r:id="rId8"/>
    <sheet name="第5週" sheetId="20" r:id="rId9"/>
  </sheets>
  <externalReferences>
    <externalReference r:id="rId10"/>
  </externalReferences>
  <definedNames>
    <definedName name="_xlnm.Print_Area" localSheetId="0">月菜單!$A$2:$P$13</definedName>
    <definedName name="_xlnm.Print_Area" localSheetId="1">第1週!$A$1:$AJ$40</definedName>
    <definedName name="_xlnm.Print_Area" localSheetId="5">第2週!$A$1:$AJ$40</definedName>
    <definedName name="_xlnm.Print_Area" localSheetId="6">第3週!$A$1:$AJ$40</definedName>
    <definedName name="湯品">[1]菜單!$F$2:$F$46</definedName>
    <definedName name="湯食">[1]菜單!$G$2:$G$51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4" i="20" l="1"/>
  <c r="AI25" i="20"/>
  <c r="AI22" i="20"/>
  <c r="AA15" i="20" l="1"/>
  <c r="Z9" i="19"/>
  <c r="T14" i="19" l="1"/>
  <c r="U13" i="19"/>
  <c r="U9" i="19"/>
  <c r="S15" i="19"/>
  <c r="S12" i="19"/>
  <c r="G16" i="12"/>
  <c r="E14" i="12"/>
  <c r="G13" i="20"/>
  <c r="F12" i="20"/>
  <c r="N9" i="20"/>
  <c r="N8" i="20"/>
  <c r="AI23" i="20"/>
  <c r="U16" i="20"/>
  <c r="AG10" i="20"/>
  <c r="G10" i="20"/>
  <c r="AB24" i="19"/>
  <c r="F13" i="19"/>
  <c r="AI8" i="15"/>
  <c r="AH11" i="15"/>
  <c r="AG10" i="15"/>
  <c r="U14" i="15"/>
  <c r="AB25" i="15"/>
  <c r="AB14" i="15"/>
  <c r="S13" i="15"/>
  <c r="T12" i="15"/>
  <c r="L25" i="15"/>
  <c r="N8" i="15"/>
  <c r="N15" i="15"/>
  <c r="F7" i="15"/>
  <c r="F13" i="15"/>
  <c r="G14" i="15"/>
  <c r="G9" i="15"/>
  <c r="E8" i="15"/>
  <c r="F15" i="15"/>
  <c r="F12" i="15"/>
  <c r="L24" i="14"/>
  <c r="L22" i="14"/>
  <c r="Z12" i="14"/>
  <c r="AB8" i="8"/>
  <c r="S13" i="8"/>
  <c r="U15" i="8"/>
  <c r="U14" i="8"/>
  <c r="U17" i="19"/>
  <c r="U22" i="19"/>
  <c r="T23" i="19"/>
  <c r="U24" i="19"/>
  <c r="U25" i="19"/>
  <c r="AA8" i="20" l="1"/>
  <c r="M22" i="20"/>
  <c r="M7" i="20"/>
  <c r="L9" i="15"/>
  <c r="M7" i="15"/>
  <c r="N12" i="20"/>
  <c r="L13" i="20"/>
  <c r="N14" i="20"/>
  <c r="M15" i="20"/>
  <c r="AG12" i="20"/>
  <c r="AI13" i="20"/>
  <c r="AH14" i="20"/>
  <c r="E16" i="12"/>
  <c r="F15" i="19"/>
  <c r="F14" i="19"/>
  <c r="G14" i="19"/>
  <c r="G12" i="19"/>
  <c r="T7" i="19"/>
  <c r="S5" i="19"/>
  <c r="AE28" i="20" l="1"/>
  <c r="AE28" i="8"/>
  <c r="Q28" i="8"/>
  <c r="AB10" i="15" l="1"/>
  <c r="AA7" i="15"/>
  <c r="N8" i="14"/>
  <c r="M7" i="14"/>
  <c r="F23" i="20"/>
  <c r="G22" i="20"/>
  <c r="AA7" i="14" l="1"/>
  <c r="AA14" i="14"/>
  <c r="U26" i="14"/>
  <c r="U10" i="14"/>
  <c r="AA7" i="8"/>
  <c r="AA25" i="8"/>
  <c r="N23" i="20"/>
  <c r="E8" i="20"/>
  <c r="L22" i="19"/>
  <c r="E23" i="19"/>
  <c r="AG12" i="15"/>
  <c r="Z13" i="19" l="1"/>
  <c r="AH7" i="8"/>
  <c r="AI22" i="8"/>
  <c r="AH23" i="8"/>
  <c r="S5" i="15"/>
  <c r="S22" i="15"/>
  <c r="T12" i="14"/>
  <c r="S12" i="8"/>
  <c r="Q28" i="20"/>
  <c r="F7" i="20" l="1"/>
  <c r="G22" i="12" l="1"/>
  <c r="F22" i="12"/>
  <c r="E22" i="12"/>
  <c r="D22" i="12"/>
  <c r="C22" i="12"/>
  <c r="AG5" i="20" l="1"/>
  <c r="Z5" i="20"/>
  <c r="N10" i="19" l="1"/>
  <c r="F7" i="19" l="1"/>
  <c r="L14" i="19" l="1"/>
  <c r="M13" i="19"/>
  <c r="N12" i="19"/>
  <c r="G8" i="12" l="1"/>
  <c r="F8" i="12"/>
  <c r="E8" i="12"/>
  <c r="D8" i="12"/>
  <c r="C8" i="12"/>
  <c r="C6" i="12"/>
  <c r="AI17" i="20"/>
  <c r="AI10" i="20"/>
  <c r="AH9" i="20"/>
  <c r="AI8" i="20"/>
  <c r="AI7" i="20"/>
  <c r="AG29" i="20"/>
  <c r="AF30" i="20" s="1"/>
  <c r="J22" i="12" s="1"/>
  <c r="AA23" i="14"/>
  <c r="AB22" i="14"/>
  <c r="AB17" i="14"/>
  <c r="AB15" i="14"/>
  <c r="AB13" i="14"/>
  <c r="Z6" i="14"/>
  <c r="Z5" i="14"/>
  <c r="AH29" i="20" l="1"/>
  <c r="AF31" i="20" s="1"/>
  <c r="K22" i="12" s="1"/>
  <c r="AI29" i="20"/>
  <c r="AF32" i="20" s="1"/>
  <c r="L22" i="12" s="1"/>
  <c r="AA29" i="14"/>
  <c r="Y31" i="14" s="1"/>
  <c r="K8" i="12" s="1"/>
  <c r="AB29" i="14"/>
  <c r="Y32" i="14" s="1"/>
  <c r="L8" i="12" s="1"/>
  <c r="Z29" i="14"/>
  <c r="Y30" i="14" s="1"/>
  <c r="AF36" i="20" l="1"/>
  <c r="P22" i="12" s="1"/>
  <c r="Y36" i="14"/>
  <c r="P8" i="12" s="1"/>
  <c r="J8" i="12"/>
  <c r="Z23" i="20" l="1"/>
  <c r="AA22" i="20"/>
  <c r="AB9" i="20"/>
  <c r="T17" i="20"/>
  <c r="U14" i="20"/>
  <c r="AA8" i="19"/>
  <c r="AA7" i="19"/>
  <c r="AA23" i="19"/>
  <c r="AB22" i="19"/>
  <c r="N9" i="19"/>
  <c r="N8" i="19"/>
  <c r="M7" i="19"/>
  <c r="G22" i="19"/>
  <c r="G9" i="19"/>
  <c r="G8" i="19"/>
  <c r="AI9" i="15"/>
  <c r="AH7" i="15"/>
  <c r="AA23" i="15"/>
  <c r="AB22" i="15"/>
  <c r="AI15" i="15"/>
  <c r="AH14" i="15"/>
  <c r="AI13" i="15"/>
  <c r="AA13" i="15"/>
  <c r="AB12" i="15"/>
  <c r="T24" i="15"/>
  <c r="U23" i="15"/>
  <c r="U17" i="15"/>
  <c r="U10" i="15"/>
  <c r="U9" i="15"/>
  <c r="T8" i="15"/>
  <c r="U7" i="15"/>
  <c r="M23" i="15"/>
  <c r="N22" i="15"/>
  <c r="N17" i="15"/>
  <c r="M13" i="15"/>
  <c r="N12" i="15"/>
  <c r="G22" i="15"/>
  <c r="U25" i="14"/>
  <c r="T24" i="14"/>
  <c r="S23" i="14"/>
  <c r="S22" i="14"/>
  <c r="T23" i="8"/>
  <c r="U22" i="8"/>
  <c r="F29" i="20" l="1"/>
  <c r="AB9" i="8" l="1"/>
  <c r="C28" i="20" l="1"/>
  <c r="Q27" i="19"/>
  <c r="C28" i="19"/>
  <c r="M21" i="12"/>
  <c r="M20" i="12"/>
  <c r="S5" i="14" l="1"/>
  <c r="G13" i="12"/>
  <c r="AI14" i="8"/>
  <c r="AI15" i="8"/>
  <c r="AH12" i="8"/>
  <c r="AI17" i="8"/>
  <c r="D16" i="12"/>
  <c r="E20" i="12"/>
  <c r="F20" i="12"/>
  <c r="G21" i="12"/>
  <c r="F21" i="12"/>
  <c r="E21" i="12"/>
  <c r="D21" i="12"/>
  <c r="C21" i="12"/>
  <c r="D20" i="12"/>
  <c r="C20" i="12"/>
  <c r="AA13" i="20"/>
  <c r="AB12" i="20"/>
  <c r="AB17" i="20"/>
  <c r="Z7" i="20"/>
  <c r="AA29" i="20" l="1"/>
  <c r="Y31" i="20" s="1"/>
  <c r="K21" i="12" s="1"/>
  <c r="Z29" i="20"/>
  <c r="Y30" i="20" s="1"/>
  <c r="J21" i="12" s="1"/>
  <c r="AB29" i="20"/>
  <c r="Y32" i="20" s="1"/>
  <c r="L21" i="12" s="1"/>
  <c r="S5" i="20"/>
  <c r="S29" i="20" s="1"/>
  <c r="R30" i="20" s="1"/>
  <c r="J20" i="12" s="1"/>
  <c r="U22" i="20"/>
  <c r="U13" i="20"/>
  <c r="T12" i="20"/>
  <c r="T11" i="20"/>
  <c r="U10" i="20"/>
  <c r="U9" i="20"/>
  <c r="T7" i="20"/>
  <c r="P21" i="12" l="1"/>
  <c r="Y36" i="20"/>
  <c r="T29" i="20"/>
  <c r="R31" i="20" s="1"/>
  <c r="K20" i="12" s="1"/>
  <c r="U29" i="20"/>
  <c r="R32" i="20" s="1"/>
  <c r="L20" i="12" s="1"/>
  <c r="G6" i="12"/>
  <c r="F6" i="12"/>
  <c r="E6" i="12"/>
  <c r="D6" i="12"/>
  <c r="L6" i="14"/>
  <c r="L5" i="14"/>
  <c r="N17" i="14"/>
  <c r="M16" i="14"/>
  <c r="N13" i="14"/>
  <c r="N14" i="14"/>
  <c r="N15" i="14"/>
  <c r="P20" i="12" l="1"/>
  <c r="R36" i="20"/>
  <c r="G29" i="14"/>
  <c r="D32" i="14" s="1"/>
  <c r="E29" i="14"/>
  <c r="D30" i="14" s="1"/>
  <c r="F29" i="14"/>
  <c r="D31" i="14" s="1"/>
  <c r="Z15" i="19"/>
  <c r="AI13" i="8" l="1"/>
  <c r="AG5" i="8"/>
  <c r="AG29" i="8" l="1"/>
  <c r="AF30" i="8" s="1"/>
  <c r="AH29" i="8"/>
  <c r="AF31" i="8" s="1"/>
  <c r="AI29" i="8"/>
  <c r="AF32" i="8" s="1"/>
  <c r="L24" i="19"/>
  <c r="AF36" i="8" l="1"/>
  <c r="M11" i="12" l="1"/>
  <c r="M10" i="12"/>
  <c r="G17" i="20" l="1"/>
  <c r="E5" i="20"/>
  <c r="U9" i="14" l="1"/>
  <c r="C28" i="15" l="1"/>
  <c r="Q28" i="14"/>
  <c r="G15" i="12"/>
  <c r="G19" i="12"/>
  <c r="F19" i="12"/>
  <c r="E19" i="12"/>
  <c r="D19" i="12"/>
  <c r="C19" i="12"/>
  <c r="F18" i="12"/>
  <c r="G18" i="12"/>
  <c r="E18" i="12"/>
  <c r="D18" i="12"/>
  <c r="C18" i="12"/>
  <c r="E17" i="12"/>
  <c r="G17" i="12"/>
  <c r="F17" i="12"/>
  <c r="D17" i="12"/>
  <c r="C17" i="12"/>
  <c r="F15" i="12"/>
  <c r="E15" i="12"/>
  <c r="D15" i="12"/>
  <c r="C15" i="12"/>
  <c r="G14" i="12"/>
  <c r="F14" i="12"/>
  <c r="D14" i="12"/>
  <c r="C14" i="12"/>
  <c r="G12" i="12"/>
  <c r="F12" i="12"/>
  <c r="E12" i="12"/>
  <c r="D12" i="12"/>
  <c r="F13" i="12"/>
  <c r="E13" i="12"/>
  <c r="D13" i="12"/>
  <c r="C12" i="12"/>
  <c r="G10" i="12"/>
  <c r="F10" i="12"/>
  <c r="E10" i="12"/>
  <c r="D10" i="12"/>
  <c r="C10" i="12"/>
  <c r="G9" i="12"/>
  <c r="F9" i="12"/>
  <c r="E9" i="12"/>
  <c r="D9" i="12"/>
  <c r="C9" i="12"/>
  <c r="F7" i="12"/>
  <c r="D7" i="12"/>
  <c r="E7" i="12"/>
  <c r="G7" i="12"/>
  <c r="C7" i="12"/>
  <c r="U7" i="14"/>
  <c r="T8" i="14"/>
  <c r="F3" i="12"/>
  <c r="E3" i="12"/>
  <c r="D3" i="12"/>
  <c r="C3" i="12"/>
  <c r="G3" i="12"/>
  <c r="AA13" i="8" l="1"/>
  <c r="U17" i="8"/>
  <c r="S8" i="8"/>
  <c r="N29" i="8"/>
  <c r="M29" i="15" l="1"/>
  <c r="AE28" i="15" l="1"/>
  <c r="T29" i="19" l="1"/>
  <c r="AM39" i="19"/>
  <c r="AH24" i="15"/>
  <c r="AI23" i="15"/>
  <c r="AI17" i="15"/>
  <c r="AB17" i="15"/>
  <c r="AB22" i="8"/>
  <c r="AB17" i="8"/>
  <c r="AB12" i="8"/>
  <c r="C16" i="12"/>
  <c r="AH29" i="15" l="1"/>
  <c r="E5" i="19" l="1"/>
  <c r="AG5" i="15"/>
  <c r="E5" i="15"/>
  <c r="G11" i="12"/>
  <c r="E11" i="12"/>
  <c r="D11" i="12"/>
  <c r="C11" i="12"/>
  <c r="F29" i="15" l="1"/>
  <c r="AB14" i="19"/>
  <c r="AB12" i="19"/>
  <c r="N24" i="20"/>
  <c r="U17" i="14"/>
  <c r="C13" i="12"/>
  <c r="T7" i="8"/>
  <c r="U10" i="8"/>
  <c r="U9" i="8"/>
  <c r="S5" i="8"/>
  <c r="C4" i="12" l="1"/>
  <c r="Z6" i="8"/>
  <c r="Z6" i="19" l="1"/>
  <c r="Z5" i="19"/>
  <c r="Z6" i="15"/>
  <c r="Z5" i="15"/>
  <c r="L5" i="20"/>
  <c r="L6" i="20"/>
  <c r="N17" i="20" l="1"/>
  <c r="AB17" i="19"/>
  <c r="N17" i="19"/>
  <c r="Z5" i="8" l="1"/>
  <c r="AH29" i="19" l="1"/>
  <c r="AG29" i="19"/>
  <c r="L6" i="19"/>
  <c r="L6" i="15" l="1"/>
  <c r="AI29" i="19" l="1"/>
  <c r="E5" i="12"/>
  <c r="L29" i="20"/>
  <c r="K30" i="20" s="1"/>
  <c r="E29" i="20"/>
  <c r="D30" i="20" s="1"/>
  <c r="S29" i="19"/>
  <c r="L5" i="19"/>
  <c r="L29" i="19" s="1"/>
  <c r="K30" i="19" s="1"/>
  <c r="G17" i="19"/>
  <c r="Z29" i="19"/>
  <c r="Y30" i="19" s="1"/>
  <c r="Z29" i="15"/>
  <c r="Y30" i="15" s="1"/>
  <c r="J12" i="12" s="1"/>
  <c r="D31" i="20" l="1"/>
  <c r="U29" i="19"/>
  <c r="R32" i="19" s="1"/>
  <c r="N29" i="20"/>
  <c r="K32" i="20" s="1"/>
  <c r="R31" i="19"/>
  <c r="E29" i="19"/>
  <c r="D30" i="19" s="1"/>
  <c r="M29" i="20"/>
  <c r="K31" i="20" s="1"/>
  <c r="G29" i="20"/>
  <c r="D32" i="20" s="1"/>
  <c r="AA29" i="19"/>
  <c r="Y31" i="19" s="1"/>
  <c r="AB29" i="19"/>
  <c r="Y32" i="19" s="1"/>
  <c r="M29" i="19"/>
  <c r="K31" i="19" s="1"/>
  <c r="N29" i="19"/>
  <c r="K32" i="19" s="1"/>
  <c r="G29" i="19"/>
  <c r="D32" i="19" s="1"/>
  <c r="R30" i="19"/>
  <c r="F29" i="19"/>
  <c r="D31" i="19" s="1"/>
  <c r="AB29" i="15"/>
  <c r="Y32" i="15" s="1"/>
  <c r="AA29" i="15"/>
  <c r="Y31" i="15" s="1"/>
  <c r="Y36" i="15" l="1"/>
  <c r="Y36" i="19"/>
  <c r="K36" i="19"/>
  <c r="K36" i="20"/>
  <c r="R36" i="19"/>
  <c r="D36" i="19"/>
  <c r="D36" i="20"/>
  <c r="D31" i="15"/>
  <c r="G17" i="15"/>
  <c r="E29" i="15"/>
  <c r="D30" i="15" s="1"/>
  <c r="J9" i="12" s="1"/>
  <c r="G29" i="15" l="1"/>
  <c r="D32" i="15" s="1"/>
  <c r="D36" i="15" s="1"/>
  <c r="P9" i="12" s="1"/>
  <c r="M19" i="12"/>
  <c r="L19" i="12"/>
  <c r="K19" i="12"/>
  <c r="J19" i="12"/>
  <c r="M18" i="12"/>
  <c r="L18" i="12"/>
  <c r="K18" i="12"/>
  <c r="J18" i="12"/>
  <c r="P18" i="12" l="1"/>
  <c r="P19" i="12"/>
  <c r="S29" i="15" l="1"/>
  <c r="R30" i="15" s="1"/>
  <c r="L5" i="15"/>
  <c r="L29" i="15" s="1"/>
  <c r="K30" i="15" s="1"/>
  <c r="N29" i="15" l="1"/>
  <c r="K32" i="15" s="1"/>
  <c r="K31" i="15"/>
  <c r="T29" i="15"/>
  <c r="R31" i="15" s="1"/>
  <c r="U29" i="15"/>
  <c r="R32" i="15" s="1"/>
  <c r="K36" i="15" l="1"/>
  <c r="R36" i="15"/>
  <c r="P11" i="12" s="1"/>
  <c r="AF31" i="15"/>
  <c r="K13" i="12" s="1"/>
  <c r="AI29" i="15"/>
  <c r="AF32" i="15" s="1"/>
  <c r="AG29" i="15"/>
  <c r="AF30" i="15" s="1"/>
  <c r="AH29" i="14"/>
  <c r="AF31" i="14" s="1"/>
  <c r="S29" i="14"/>
  <c r="R30" i="14" s="1"/>
  <c r="AF36" i="15" l="1"/>
  <c r="T29" i="14"/>
  <c r="R31" i="14" s="1"/>
  <c r="AI29" i="14" l="1"/>
  <c r="AF32" i="14" s="1"/>
  <c r="N29" i="14"/>
  <c r="K32" i="14" s="1"/>
  <c r="L6" i="12" s="1"/>
  <c r="U29" i="14"/>
  <c r="R32" i="14" s="1"/>
  <c r="M29" i="14"/>
  <c r="K31" i="14" s="1"/>
  <c r="K6" i="12" s="1"/>
  <c r="AG29" i="14"/>
  <c r="AF30" i="14" s="1"/>
  <c r="L29" i="14"/>
  <c r="K30" i="14" s="1"/>
  <c r="J6" i="12" s="1"/>
  <c r="S29" i="8"/>
  <c r="AA29" i="8"/>
  <c r="Y31" i="8" s="1"/>
  <c r="F29" i="8"/>
  <c r="D31" i="8" s="1"/>
  <c r="AB29" i="8"/>
  <c r="Y32" i="8" s="1"/>
  <c r="L4" i="12" s="1"/>
  <c r="Z29" i="8"/>
  <c r="E29" i="8"/>
  <c r="D30" i="8" s="1"/>
  <c r="L17" i="12"/>
  <c r="K17" i="12"/>
  <c r="J17" i="12"/>
  <c r="L16" i="12"/>
  <c r="K16" i="12"/>
  <c r="J16" i="12"/>
  <c r="L15" i="12"/>
  <c r="K15" i="12"/>
  <c r="J15" i="12"/>
  <c r="L14" i="12"/>
  <c r="K14" i="12"/>
  <c r="J14" i="12"/>
  <c r="L13" i="12"/>
  <c r="J13" i="12"/>
  <c r="L12" i="12"/>
  <c r="K12" i="12"/>
  <c r="L11" i="12"/>
  <c r="K11" i="12"/>
  <c r="J11" i="12"/>
  <c r="L10" i="12"/>
  <c r="K10" i="12"/>
  <c r="J10" i="12"/>
  <c r="L9" i="12"/>
  <c r="K9" i="12"/>
  <c r="K7" i="12"/>
  <c r="J7" i="12"/>
  <c r="G5" i="12"/>
  <c r="F5" i="12"/>
  <c r="D5" i="12"/>
  <c r="C5" i="12"/>
  <c r="G4" i="12"/>
  <c r="F4" i="12"/>
  <c r="E4" i="12"/>
  <c r="D4" i="12"/>
  <c r="P6" i="12" l="1"/>
  <c r="K36" i="14"/>
  <c r="Y30" i="8"/>
  <c r="J4" i="12" s="1"/>
  <c r="R36" i="14"/>
  <c r="L7" i="12"/>
  <c r="P7" i="12" s="1"/>
  <c r="P17" i="12"/>
  <c r="P15" i="12"/>
  <c r="R30" i="8"/>
  <c r="P10" i="12"/>
  <c r="P16" i="12"/>
  <c r="T29" i="8"/>
  <c r="R31" i="8" s="1"/>
  <c r="U29" i="8"/>
  <c r="J5" i="12"/>
  <c r="L29" i="8"/>
  <c r="K30" i="8" s="1"/>
  <c r="M29" i="8"/>
  <c r="K31" i="8" s="1"/>
  <c r="G29" i="8"/>
  <c r="D32" i="8" s="1"/>
  <c r="K32" i="8"/>
  <c r="L5" i="12"/>
  <c r="P14" i="12"/>
  <c r="K5" i="12"/>
  <c r="K4" i="12"/>
  <c r="P12" i="12"/>
  <c r="P13" i="12"/>
  <c r="P4" i="12" l="1"/>
  <c r="Y36" i="8"/>
  <c r="K3" i="12"/>
  <c r="K36" i="8"/>
  <c r="J3" i="12"/>
  <c r="R32" i="8"/>
  <c r="R36" i="8" s="1"/>
  <c r="P5" i="12"/>
  <c r="L3" i="12" l="1"/>
  <c r="P3" i="12" s="1"/>
</calcChain>
</file>

<file path=xl/sharedStrings.xml><?xml version="1.0" encoding="utf-8"?>
<sst xmlns="http://schemas.openxmlformats.org/spreadsheetml/2006/main" count="1078" uniqueCount="411">
  <si>
    <t>其他</t>
  </si>
  <si>
    <t>日期</t>
  </si>
  <si>
    <t>星期</t>
  </si>
  <si>
    <t>主食</t>
  </si>
  <si>
    <t>供應廠商電話:楊小姐0917612565</t>
    <phoneticPr fontId="1" type="noConversion"/>
  </si>
  <si>
    <t>供應廠商:晶品食品有限公司</t>
    <phoneticPr fontId="1" type="noConversion"/>
  </si>
  <si>
    <t>營養師:陳采瑜</t>
    <phoneticPr fontId="1" type="noConversion"/>
  </si>
  <si>
    <t>供應廠商營養師:陳采瑜</t>
    <phoneticPr fontId="1" type="noConversion"/>
  </si>
  <si>
    <t>廠商電話:08-7369730</t>
    <phoneticPr fontId="1" type="noConversion"/>
  </si>
  <si>
    <t>油脂與堅果種子類(份)</t>
    <phoneticPr fontId="1" type="noConversion"/>
  </si>
  <si>
    <t>乳品類(份)</t>
    <phoneticPr fontId="1" type="noConversion"/>
  </si>
  <si>
    <t>※每週1次有機蔬菜。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</si>
  <si>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</si>
  <si>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水果</t>
    <phoneticPr fontId="1" type="noConversion"/>
  </si>
  <si>
    <t>其他</t>
    <phoneticPr fontId="1" type="noConversion"/>
  </si>
  <si>
    <t>營養供應比例</t>
    <phoneticPr fontId="1" type="noConversion"/>
  </si>
  <si>
    <t>年級</t>
    <phoneticPr fontId="1" type="noConversion"/>
  </si>
  <si>
    <t>營養師:</t>
    <phoneticPr fontId="1" type="noConversion"/>
  </si>
  <si>
    <t xml:space="preserve">午餐秘書: </t>
    <phoneticPr fontId="1" type="noConversion"/>
  </si>
  <si>
    <t xml:space="preserve">                      </t>
    <phoneticPr fontId="1" type="noConversion"/>
  </si>
  <si>
    <t>主任:</t>
    <phoneticPr fontId="1" type="noConversion"/>
  </si>
  <si>
    <t>校長:</t>
    <phoneticPr fontId="1" type="noConversion"/>
  </si>
  <si>
    <t>本公司一律使用國產豬、牛肉食材</t>
    <phoneticPr fontId="1" type="noConversion"/>
  </si>
  <si>
    <t>營養師:</t>
    <phoneticPr fontId="1" type="noConversion"/>
  </si>
  <si>
    <t xml:space="preserve">午餐秘書: </t>
    <phoneticPr fontId="1" type="noConversion"/>
  </si>
  <si>
    <t xml:space="preserve">                      </t>
    <phoneticPr fontId="1" type="noConversion"/>
  </si>
  <si>
    <t>主任:</t>
    <phoneticPr fontId="1" type="noConversion"/>
  </si>
  <si>
    <t>校長:</t>
    <phoneticPr fontId="1" type="noConversion"/>
  </si>
  <si>
    <t>本公司一律使用國產豬、牛肉食材</t>
    <phoneticPr fontId="1" type="noConversion"/>
  </si>
  <si>
    <t>湯</t>
    <phoneticPr fontId="1" type="noConversion"/>
  </si>
  <si>
    <t>蔬菜類(份)</t>
    <phoneticPr fontId="1" type="noConversion"/>
  </si>
  <si>
    <t>副食</t>
    <phoneticPr fontId="1" type="noConversion"/>
  </si>
  <si>
    <t>附註</t>
    <phoneticPr fontId="1" type="noConversion"/>
  </si>
  <si>
    <t>熱量(kcal)</t>
    <phoneticPr fontId="1" type="noConversion"/>
  </si>
  <si>
    <t>項目</t>
    <phoneticPr fontId="1" type="noConversion"/>
  </si>
  <si>
    <t>副 食一</t>
  </si>
  <si>
    <t>副 食二</t>
  </si>
  <si>
    <t>紅蘿蔔</t>
  </si>
  <si>
    <t>湯</t>
  </si>
  <si>
    <t>糙米飯</t>
    <phoneticPr fontId="1" type="noConversion"/>
  </si>
  <si>
    <t xml:space="preserve"> 星期五</t>
  </si>
  <si>
    <t>食材</t>
    <phoneticPr fontId="1" type="noConversion"/>
  </si>
  <si>
    <t>豆魚蛋肉類(份)</t>
  </si>
  <si>
    <t>本公司一律使用國產豬、牛肉食材</t>
    <phoneticPr fontId="1" type="noConversion"/>
  </si>
  <si>
    <t>菜名/烹調法</t>
  </si>
  <si>
    <t>材料</t>
  </si>
  <si>
    <t>水果</t>
  </si>
  <si>
    <t>年級</t>
    <phoneticPr fontId="1" type="noConversion"/>
  </si>
  <si>
    <t>副 食三</t>
    <phoneticPr fontId="1" type="noConversion"/>
  </si>
  <si>
    <t>全榖雜糧類(份)</t>
    <phoneticPr fontId="1" type="noConversion"/>
  </si>
  <si>
    <t>熱量(大卡)</t>
    <phoneticPr fontId="1" type="noConversion"/>
  </si>
  <si>
    <t>2.5</t>
    <phoneticPr fontId="1" type="noConversion"/>
  </si>
  <si>
    <t>菜名/烹調法</t>
    <phoneticPr fontId="1" type="noConversion"/>
  </si>
  <si>
    <t>食材</t>
    <phoneticPr fontId="1" type="noConversion"/>
  </si>
  <si>
    <t>學校採購量(kg)</t>
    <phoneticPr fontId="1" type="noConversion"/>
  </si>
  <si>
    <t>絞肉</t>
    <phoneticPr fontId="1" type="noConversion"/>
  </si>
  <si>
    <t>2.5</t>
    <phoneticPr fontId="1" type="noConversion"/>
  </si>
  <si>
    <t>全榖雜糧類(份)</t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</si>
  <si>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</si>
  <si>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水果</t>
    <phoneticPr fontId="1" type="noConversion"/>
  </si>
  <si>
    <t>年級</t>
    <phoneticPr fontId="1" type="noConversion"/>
  </si>
  <si>
    <t>全榖雜糧類(份)</t>
    <phoneticPr fontId="1" type="noConversion"/>
  </si>
  <si>
    <t>豆魚蛋肉類(份)</t>
    <phoneticPr fontId="1" type="noConversion"/>
  </si>
  <si>
    <t>蘿蔔</t>
    <phoneticPr fontId="1" type="noConversion"/>
  </si>
  <si>
    <t>副 食二</t>
    <phoneticPr fontId="1" type="noConversion"/>
  </si>
  <si>
    <t>1份</t>
    <phoneticPr fontId="1" type="noConversion"/>
  </si>
  <si>
    <t>供應人數：  人</t>
    <phoneticPr fontId="1" type="noConversion"/>
  </si>
  <si>
    <t>乳品類(份)</t>
    <phoneticPr fontId="1" type="noConversion"/>
  </si>
  <si>
    <t>油脂與堅果種子類(份)</t>
    <phoneticPr fontId="1" type="noConversion"/>
  </si>
  <si>
    <t>水果</t>
    <phoneticPr fontId="1" type="noConversion"/>
  </si>
  <si>
    <t>芹菜</t>
    <phoneticPr fontId="1" type="noConversion"/>
  </si>
  <si>
    <t>二</t>
    <phoneticPr fontId="1" type="noConversion"/>
  </si>
  <si>
    <t>三</t>
    <phoneticPr fontId="1" type="noConversion"/>
  </si>
  <si>
    <t>一</t>
    <phoneticPr fontId="1" type="noConversion"/>
  </si>
  <si>
    <t>日期</t>
    <phoneticPr fontId="1" type="noConversion"/>
  </si>
  <si>
    <t>日期</t>
    <phoneticPr fontId="1" type="noConversion"/>
  </si>
  <si>
    <t>星期三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</si>
  <si>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星期二</t>
    </r>
  </si>
  <si>
    <r>
      <t xml:space="preserve"> </t>
    </r>
    <r>
      <rPr>
        <sz val="12"/>
        <rFont val="細明體"/>
        <family val="3"/>
        <charset val="136"/>
      </rPr>
      <t>星期四</t>
    </r>
  </si>
  <si>
    <t>熱量(大卡)</t>
    <phoneticPr fontId="1" type="noConversion"/>
  </si>
  <si>
    <t>馬鈴薯</t>
    <phoneticPr fontId="1" type="noConversion"/>
  </si>
  <si>
    <t>營養師:</t>
    <phoneticPr fontId="1" type="noConversion"/>
  </si>
  <si>
    <t xml:space="preserve"> 水果類(份)</t>
    <phoneticPr fontId="1" type="noConversion"/>
  </si>
  <si>
    <t>雞蛋</t>
    <phoneticPr fontId="1" type="noConversion"/>
  </si>
  <si>
    <t>油脂與堅果種子類(份)</t>
    <phoneticPr fontId="1" type="noConversion"/>
  </si>
  <si>
    <t>豆魚蛋肉類(份)</t>
    <phoneticPr fontId="1" type="noConversion"/>
  </si>
  <si>
    <t>白米</t>
    <phoneticPr fontId="23" type="noConversion"/>
  </si>
  <si>
    <t>糙米</t>
  </si>
  <si>
    <t>洋蔥</t>
    <phoneticPr fontId="1" type="noConversion"/>
  </si>
  <si>
    <t>冬粉</t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</si>
  <si>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</si>
  <si>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</si>
  <si>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c</t>
    <phoneticPr fontId="1" type="noConversion"/>
  </si>
  <si>
    <t>p</t>
    <phoneticPr fontId="1" type="noConversion"/>
  </si>
  <si>
    <t>v</t>
    <phoneticPr fontId="1" type="noConversion"/>
  </si>
  <si>
    <t>2.5</t>
    <phoneticPr fontId="1" type="noConversion"/>
  </si>
  <si>
    <t>2.5</t>
    <phoneticPr fontId="1" type="noConversion"/>
  </si>
  <si>
    <t>適量</t>
    <phoneticPr fontId="1" type="noConversion"/>
  </si>
  <si>
    <t>高麗菜</t>
    <phoneticPr fontId="1" type="noConversion"/>
  </si>
  <si>
    <t>深色青菜</t>
  </si>
  <si>
    <t>高麗菜、絲瓜、大白菜、豆芽菜、鵝白菜、西芹</t>
  </si>
  <si>
    <t xml:space="preserve">  </t>
    <phoneticPr fontId="1" type="noConversion"/>
  </si>
  <si>
    <t>地瓜葉、青江菜、菠菜、韭菜花、大.小黃瓜、芥藍、空心菜、雪裡紅、杏菜、油菜、菜豆</t>
  </si>
  <si>
    <t>牛排面</t>
    <phoneticPr fontId="1" type="noConversion"/>
  </si>
  <si>
    <t>玉米</t>
    <phoneticPr fontId="1" type="noConversion"/>
  </si>
  <si>
    <t>豆腐</t>
    <phoneticPr fontId="1" type="noConversion"/>
  </si>
  <si>
    <t xml:space="preserve">                             </t>
    <phoneticPr fontId="1" type="noConversion"/>
  </si>
  <si>
    <t>乳品類(份)</t>
    <phoneticPr fontId="1" type="noConversion"/>
  </si>
  <si>
    <t>九層塔</t>
    <phoneticPr fontId="1" type="noConversion"/>
  </si>
  <si>
    <t>薑絲</t>
    <phoneticPr fontId="1" type="noConversion"/>
  </si>
  <si>
    <t>龍骨</t>
    <phoneticPr fontId="1" type="noConversion"/>
  </si>
  <si>
    <t>全穀根莖類(份)</t>
    <phoneticPr fontId="1" type="noConversion"/>
  </si>
  <si>
    <t>味噌</t>
    <phoneticPr fontId="1" type="noConversion"/>
  </si>
  <si>
    <t>肉丁</t>
    <phoneticPr fontId="1" type="noConversion"/>
  </si>
  <si>
    <t>雞蛋</t>
  </si>
  <si>
    <t>有機蔬菜</t>
    <phoneticPr fontId="1" type="noConversion"/>
  </si>
  <si>
    <t>水果</t>
    <phoneticPr fontId="1" type="noConversion"/>
  </si>
  <si>
    <t>10/3</t>
  </si>
  <si>
    <t>10/17</t>
  </si>
  <si>
    <t>10/31</t>
  </si>
  <si>
    <t>二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</si>
  <si>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</si>
  <si>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</si>
  <si>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</si>
  <si>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紅蘿蔔</t>
    <phoneticPr fontId="1" type="noConversion"/>
  </si>
  <si>
    <t>白米飯</t>
  </si>
  <si>
    <t>白米</t>
  </si>
  <si>
    <t>芝麻包</t>
    <phoneticPr fontId="1" type="noConversion"/>
  </si>
  <si>
    <t>有機蔬菜</t>
  </si>
  <si>
    <t>冬粉</t>
    <phoneticPr fontId="1" type="noConversion"/>
  </si>
  <si>
    <t>深色青菜</t>
    <phoneticPr fontId="1" type="noConversion"/>
  </si>
  <si>
    <t>蔬菜味噌湯</t>
    <phoneticPr fontId="1" type="noConversion"/>
  </si>
  <si>
    <t>柴魚</t>
    <phoneticPr fontId="1" type="noConversion"/>
  </si>
  <si>
    <t>咖哩豬肉飯(燴)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</si>
  <si>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</si>
  <si>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</si>
  <si>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</si>
  <si>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</si>
  <si>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</si>
  <si>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三色豆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</si>
  <si>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</si>
  <si>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</si>
  <si>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水果</t>
    <phoneticPr fontId="1" type="noConversion"/>
  </si>
  <si>
    <t>三杯雞(炒)</t>
    <phoneticPr fontId="1" type="noConversion"/>
  </si>
  <si>
    <t>適量</t>
    <phoneticPr fontId="1" type="noConversion"/>
  </si>
  <si>
    <t>白蘿蔔</t>
    <phoneticPr fontId="1" type="noConversion"/>
  </si>
  <si>
    <t>肉絲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</si>
  <si>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</si>
  <si>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</si>
  <si>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塔香打拋肉(煮)</t>
    <phoneticPr fontId="1" type="noConversion"/>
  </si>
  <si>
    <t>玉米濃湯</t>
    <phoneticPr fontId="1" type="noConversion"/>
  </si>
  <si>
    <t>有機青菜</t>
    <phoneticPr fontId="1" type="noConversion"/>
  </si>
  <si>
    <t>豆芽</t>
    <phoneticPr fontId="1" type="noConversion"/>
  </si>
  <si>
    <t>蔥爆肉片(炒)</t>
    <phoneticPr fontId="1" type="noConversion"/>
  </si>
  <si>
    <t>二砂</t>
    <phoneticPr fontId="1" type="noConversion"/>
  </si>
  <si>
    <t>蘿蔔</t>
    <phoneticPr fontId="1" type="noConversion"/>
  </si>
  <si>
    <t>黑輪條</t>
    <phoneticPr fontId="1" type="noConversion"/>
  </si>
  <si>
    <t>香菇</t>
    <phoneticPr fontId="1" type="noConversion"/>
  </si>
  <si>
    <t>2.5</t>
    <phoneticPr fontId="1" type="noConversion"/>
  </si>
  <si>
    <t>2.4</t>
    <phoneticPr fontId="1" type="noConversion"/>
  </si>
  <si>
    <t>2.3</t>
    <phoneticPr fontId="1" type="noConversion"/>
  </si>
  <si>
    <t>2.5</t>
    <phoneticPr fontId="1" type="noConversion"/>
  </si>
  <si>
    <t>肉片</t>
    <phoneticPr fontId="23" type="noConversion"/>
  </si>
  <si>
    <t>韓式泡菜</t>
    <phoneticPr fontId="1" type="noConversion"/>
  </si>
  <si>
    <t>韓式泡菜鍋(煮)</t>
    <phoneticPr fontId="1" type="noConversion"/>
  </si>
  <si>
    <t>肉燥銀芽(煮)</t>
    <phoneticPr fontId="1" type="noConversion"/>
  </si>
  <si>
    <t>綠豆芽</t>
    <phoneticPr fontId="1" type="noConversion"/>
  </si>
  <si>
    <t>絞肉</t>
    <phoneticPr fontId="1" type="noConversion"/>
  </si>
  <si>
    <t>青蔥</t>
    <phoneticPr fontId="1" type="noConversion"/>
  </si>
  <si>
    <t>白米</t>
    <phoneticPr fontId="1" type="noConversion"/>
  </si>
  <si>
    <t>年糕片</t>
    <phoneticPr fontId="1" type="noConversion"/>
  </si>
  <si>
    <t>玉米炒蛋(炒)</t>
    <phoneticPr fontId="1" type="noConversion"/>
  </si>
  <si>
    <t>雞蛋</t>
    <phoneticPr fontId="1" type="noConversion"/>
  </si>
  <si>
    <t>光雞丁</t>
  </si>
  <si>
    <t>光雞丁</t>
    <phoneticPr fontId="1" type="noConversion"/>
  </si>
  <si>
    <t>青蔥</t>
    <phoneticPr fontId="1" type="noConversion"/>
  </si>
  <si>
    <t>杏鮑菇</t>
    <phoneticPr fontId="1" type="noConversion"/>
  </si>
  <si>
    <t>豆干</t>
    <phoneticPr fontId="1" type="noConversion"/>
  </si>
  <si>
    <t>豆薯</t>
    <phoneticPr fontId="1" type="noConversion"/>
  </si>
  <si>
    <t>蕃茄醬</t>
    <phoneticPr fontId="1" type="noConversion"/>
  </si>
  <si>
    <t>香菇</t>
    <phoneticPr fontId="1" type="noConversion"/>
  </si>
  <si>
    <t>紅蘿蔔炒蛋(炒)</t>
    <phoneticPr fontId="1" type="noConversion"/>
  </si>
  <si>
    <t>辣豆瓣</t>
    <phoneticPr fontId="1" type="noConversion"/>
  </si>
  <si>
    <t>什錦冬粉(煮)</t>
    <phoneticPr fontId="1" type="noConversion"/>
  </si>
  <si>
    <t>精進計畫</t>
    <phoneticPr fontId="1" type="noConversion"/>
  </si>
  <si>
    <t>米漿</t>
    <phoneticPr fontId="1" type="noConversion"/>
  </si>
  <si>
    <t xml:space="preserve">                      </t>
    <phoneticPr fontId="1" type="noConversion"/>
  </si>
  <si>
    <t>200ml</t>
    <phoneticPr fontId="1" type="noConversion"/>
  </si>
  <si>
    <t>330ml</t>
    <phoneticPr fontId="1" type="noConversion"/>
  </si>
  <si>
    <t>金針菇</t>
    <phoneticPr fontId="1" type="noConversion"/>
  </si>
  <si>
    <t>青蔥</t>
    <phoneticPr fontId="1" type="noConversion"/>
  </si>
  <si>
    <t>馬鈴薯</t>
    <phoneticPr fontId="1" type="noConversion"/>
  </si>
  <si>
    <t>銀蘿排骨湯</t>
    <phoneticPr fontId="1" type="noConversion"/>
  </si>
  <si>
    <t>義式肉醬麵</t>
  </si>
  <si>
    <t>鐵板麵</t>
    <phoneticPr fontId="1" type="noConversion"/>
  </si>
  <si>
    <t>毛豆</t>
    <phoneticPr fontId="1" type="noConversion"/>
  </si>
  <si>
    <t>木耳</t>
  </si>
  <si>
    <t>白米飯</t>
    <phoneticPr fontId="1" type="noConversion"/>
  </si>
  <si>
    <t>冬瓜魚丸湯</t>
    <phoneticPr fontId="1" type="noConversion"/>
  </si>
  <si>
    <t>冬瓜</t>
    <phoneticPr fontId="1" type="noConversion"/>
  </si>
  <si>
    <t>魚丸</t>
    <phoneticPr fontId="1" type="noConversion"/>
  </si>
  <si>
    <t>年級</t>
    <phoneticPr fontId="1" type="noConversion"/>
  </si>
  <si>
    <t>全榖雜糧類(份)</t>
    <phoneticPr fontId="1" type="noConversion"/>
  </si>
  <si>
    <t>10/1</t>
    <phoneticPr fontId="1" type="noConversion"/>
  </si>
  <si>
    <t>10/2</t>
  </si>
  <si>
    <t>10/7</t>
    <phoneticPr fontId="1" type="noConversion"/>
  </si>
  <si>
    <t>10/8</t>
  </si>
  <si>
    <t>10/9</t>
  </si>
  <si>
    <t>10/14</t>
    <phoneticPr fontId="1" type="noConversion"/>
  </si>
  <si>
    <t>10/15</t>
  </si>
  <si>
    <t>10/16</t>
  </si>
  <si>
    <t>10/21</t>
    <phoneticPr fontId="1" type="noConversion"/>
  </si>
  <si>
    <t>10/22</t>
  </si>
  <si>
    <t>10/23</t>
  </si>
  <si>
    <t>10/30</t>
  </si>
  <si>
    <t>10/29</t>
  </si>
  <si>
    <t>胡蘿蔔</t>
  </si>
  <si>
    <t>生鮮香菇</t>
  </si>
  <si>
    <t>肉絲</t>
  </si>
  <si>
    <t>結球白菜</t>
    <phoneticPr fontId="1" type="noConversion"/>
  </si>
  <si>
    <t>2.5</t>
    <phoneticPr fontId="1" type="noConversion"/>
  </si>
  <si>
    <t>羅宋燒雞</t>
    <phoneticPr fontId="1" type="noConversion"/>
  </si>
  <si>
    <t>馬鈴薯</t>
  </si>
  <si>
    <t>雞胸丁</t>
    <phoneticPr fontId="1" type="noConversion"/>
  </si>
  <si>
    <t>蕃茄</t>
    <phoneticPr fontId="1" type="noConversion"/>
  </si>
  <si>
    <t>青蔥</t>
  </si>
  <si>
    <t>肉片</t>
    <phoneticPr fontId="1" type="noConversion"/>
  </si>
  <si>
    <t>無骨雞排</t>
    <phoneticPr fontId="1" type="noConversion"/>
  </si>
  <si>
    <t>什錦海鮮湯飯</t>
    <phoneticPr fontId="1" type="noConversion"/>
  </si>
  <si>
    <t>油蔥酥</t>
  </si>
  <si>
    <t>脆筍絲</t>
    <phoneticPr fontId="1" type="noConversion"/>
  </si>
  <si>
    <t>適量</t>
    <phoneticPr fontId="1" type="noConversion"/>
  </si>
  <si>
    <t>高麗菜</t>
    <phoneticPr fontId="1" type="noConversion"/>
  </si>
  <si>
    <t>魷魚圈</t>
    <phoneticPr fontId="1" type="noConversion"/>
  </si>
  <si>
    <t xml:space="preserve"> 星期四</t>
    <phoneticPr fontId="1" type="noConversion"/>
  </si>
  <si>
    <t>木須炒蛋(炒)</t>
    <phoneticPr fontId="1" type="noConversion"/>
  </si>
  <si>
    <t>海芽蛋花湯</t>
    <phoneticPr fontId="1" type="noConversion"/>
  </si>
  <si>
    <t>海帶芽</t>
    <phoneticPr fontId="1" type="noConversion"/>
  </si>
  <si>
    <t>甜薯炒蛋(炒)</t>
    <phoneticPr fontId="1" type="noConversion"/>
  </si>
  <si>
    <t>香菜</t>
    <phoneticPr fontId="1" type="noConversion"/>
  </si>
  <si>
    <t>豆奶</t>
    <phoneticPr fontId="1" type="noConversion"/>
  </si>
  <si>
    <t>洋蔥</t>
    <phoneticPr fontId="1" type="noConversion"/>
  </si>
  <si>
    <t>番茄</t>
    <phoneticPr fontId="1" type="noConversion"/>
  </si>
  <si>
    <t>薑片</t>
    <phoneticPr fontId="1" type="noConversion"/>
  </si>
  <si>
    <t>家常滷味(滷)</t>
    <phoneticPr fontId="1" type="noConversion"/>
  </si>
  <si>
    <t>海帶結</t>
    <phoneticPr fontId="1" type="noConversion"/>
  </si>
  <si>
    <t>大黃瓜</t>
    <phoneticPr fontId="23" type="noConversion"/>
  </si>
  <si>
    <t>龍骨</t>
    <phoneticPr fontId="23" type="noConversion"/>
  </si>
  <si>
    <t>香菇</t>
    <phoneticPr fontId="23" type="noConversion"/>
  </si>
  <si>
    <t>排丁</t>
    <phoneticPr fontId="23" type="noConversion"/>
  </si>
  <si>
    <t>油麵</t>
    <phoneticPr fontId="1" type="noConversion"/>
  </si>
  <si>
    <t>什錦炒麵(炒)</t>
    <phoneticPr fontId="1" type="noConversion"/>
  </si>
  <si>
    <t>玉米排骨湯</t>
    <phoneticPr fontId="1" type="noConversion"/>
  </si>
  <si>
    <t>玉米塊</t>
    <phoneticPr fontId="1" type="noConversion"/>
  </si>
  <si>
    <t>螞蟻上樹(炒)</t>
    <phoneticPr fontId="1" type="noConversion"/>
  </si>
  <si>
    <t>柴魚片</t>
    <phoneticPr fontId="1" type="noConversion"/>
  </si>
  <si>
    <t>味噌魚乾湯</t>
    <phoneticPr fontId="1" type="noConversion"/>
  </si>
  <si>
    <t>小魚乾</t>
    <phoneticPr fontId="1" type="noConversion"/>
  </si>
  <si>
    <t>彩椒</t>
    <phoneticPr fontId="1" type="noConversion"/>
  </si>
  <si>
    <t>蘿蔔玉米湯</t>
    <phoneticPr fontId="1" type="noConversion"/>
  </si>
  <si>
    <t xml:space="preserve">                             </t>
    <phoneticPr fontId="1" type="noConversion"/>
  </si>
  <si>
    <t>綠豆</t>
    <phoneticPr fontId="1" type="noConversion"/>
  </si>
  <si>
    <t>蜜汁雞(炒)</t>
    <phoneticPr fontId="1" type="noConversion"/>
  </si>
  <si>
    <t>白芝麻</t>
    <phoneticPr fontId="1" type="noConversion"/>
  </si>
  <si>
    <t>蘿蔔</t>
    <phoneticPr fontId="1" type="noConversion"/>
  </si>
  <si>
    <t>甜薯龍骨湯</t>
    <phoneticPr fontId="1" type="noConversion"/>
  </si>
  <si>
    <t>10/1(簡餐日)</t>
    <phoneticPr fontId="1" type="noConversion"/>
  </si>
  <si>
    <t>10/8(簡餐日)</t>
    <phoneticPr fontId="1" type="noConversion"/>
  </si>
  <si>
    <t>10/15(簡餐日)</t>
    <phoneticPr fontId="1" type="noConversion"/>
  </si>
  <si>
    <t>10/22(簡餐日)</t>
    <phoneticPr fontId="1" type="noConversion"/>
  </si>
  <si>
    <r>
      <t>供應人數：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</si>
  <si>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t>四</t>
    <phoneticPr fontId="1" type="noConversion"/>
  </si>
  <si>
    <t>10/13</t>
    <phoneticPr fontId="1" type="noConversion"/>
  </si>
  <si>
    <t>10/20</t>
    <phoneticPr fontId="1" type="noConversion"/>
  </si>
  <si>
    <t>10/27</t>
    <phoneticPr fontId="1" type="noConversion"/>
  </si>
  <si>
    <t>10/28</t>
  </si>
  <si>
    <t>1份</t>
    <phoneticPr fontId="1" type="noConversion"/>
  </si>
  <si>
    <t>紅燒雞翅</t>
    <phoneticPr fontId="1" type="noConversion"/>
  </si>
  <si>
    <t>雞翅</t>
    <phoneticPr fontId="1" type="noConversion"/>
  </si>
  <si>
    <t>(每人一隻)</t>
    <phoneticPr fontId="1" type="noConversion"/>
  </si>
  <si>
    <t>雞胸丁</t>
    <phoneticPr fontId="1" type="noConversion"/>
  </si>
  <si>
    <t>1個</t>
    <phoneticPr fontId="1" type="noConversion"/>
  </si>
  <si>
    <t>100g</t>
    <phoneticPr fontId="1" type="noConversion"/>
  </si>
  <si>
    <t>1個</t>
    <phoneticPr fontId="1" type="noConversion"/>
  </si>
  <si>
    <t>200克</t>
    <phoneticPr fontId="1" type="noConversion"/>
  </si>
  <si>
    <t>150ml</t>
    <phoneticPr fontId="1" type="noConversion"/>
  </si>
  <si>
    <t>粉圓</t>
    <phoneticPr fontId="1" type="noConversion"/>
  </si>
  <si>
    <t>冬瓜磚</t>
    <phoneticPr fontId="1" type="noConversion"/>
  </si>
  <si>
    <t>適量</t>
  </si>
  <si>
    <t>豆腐</t>
    <phoneticPr fontId="1" type="noConversion"/>
  </si>
  <si>
    <t>黑胡椒雞丁(炒)</t>
    <phoneticPr fontId="1" type="noConversion"/>
  </si>
  <si>
    <t>光雞丁</t>
    <phoneticPr fontId="1" type="noConversion"/>
  </si>
  <si>
    <t>冬菜</t>
    <phoneticPr fontId="1" type="noConversion"/>
  </si>
  <si>
    <t>香菇白菜滷(煮)</t>
    <phoneticPr fontId="1" type="noConversion"/>
  </si>
  <si>
    <t>柴魚片</t>
    <phoneticPr fontId="1" type="noConversion"/>
  </si>
  <si>
    <t>適量</t>
    <phoneticPr fontId="1" type="noConversion"/>
  </si>
  <si>
    <t>番茄</t>
    <phoneticPr fontId="1" type="noConversion"/>
  </si>
  <si>
    <t>紅蘿蔔丁</t>
    <phoneticPr fontId="1" type="noConversion"/>
  </si>
  <si>
    <t>小鳥蛋</t>
    <phoneticPr fontId="1" type="noConversion"/>
  </si>
  <si>
    <t>2023/10/13(蔬食日)</t>
    <phoneticPr fontId="1" type="noConversion"/>
  </si>
  <si>
    <t>胡蘿蔔</t>
    <phoneticPr fontId="1" type="noConversion"/>
  </si>
  <si>
    <t>濕香菇</t>
    <phoneticPr fontId="1" type="noConversion"/>
  </si>
  <si>
    <t>肉骨茶湯</t>
    <phoneticPr fontId="1" type="noConversion"/>
  </si>
  <si>
    <t>龍骨</t>
    <phoneticPr fontId="1" type="noConversion"/>
  </si>
  <si>
    <t>肉骨茶包</t>
  </si>
  <si>
    <t>番茄炒蛋</t>
    <phoneticPr fontId="1" type="noConversion"/>
  </si>
  <si>
    <t>醬爆雞肉(炒)</t>
    <phoneticPr fontId="1" type="noConversion"/>
  </si>
  <si>
    <t>適量</t>
    <phoneticPr fontId="1" type="noConversion"/>
  </si>
  <si>
    <t>蠔油燒鴨(煮)</t>
    <phoneticPr fontId="1" type="noConversion"/>
  </si>
  <si>
    <t>鴨肉</t>
    <phoneticPr fontId="1" type="noConversion"/>
  </si>
  <si>
    <t>滷包</t>
    <phoneticPr fontId="1" type="noConversion"/>
  </si>
  <si>
    <t>薑片</t>
    <phoneticPr fontId="1" type="noConversion"/>
  </si>
  <si>
    <t>1個</t>
    <phoneticPr fontId="1" type="noConversion"/>
  </si>
  <si>
    <t>330ml</t>
    <phoneticPr fontId="1" type="noConversion"/>
  </si>
  <si>
    <t>麻油肉片(炒)</t>
    <phoneticPr fontId="1" type="noConversion"/>
  </si>
  <si>
    <t>米血</t>
    <phoneticPr fontId="1" type="noConversion"/>
  </si>
  <si>
    <t>刈包</t>
    <phoneticPr fontId="1" type="noConversion"/>
  </si>
  <si>
    <t>刈包*1</t>
    <phoneticPr fontId="1" type="noConversion"/>
  </si>
  <si>
    <t>魯肉片</t>
    <phoneticPr fontId="1" type="noConversion"/>
  </si>
  <si>
    <t>肉片</t>
    <phoneticPr fontId="23" type="noConversion"/>
  </si>
  <si>
    <t>花生糖粉</t>
    <phoneticPr fontId="1" type="noConversion"/>
  </si>
  <si>
    <t>米粉</t>
    <phoneticPr fontId="1" type="noConversion"/>
  </si>
  <si>
    <t>香菇肉羹湯</t>
    <phoneticPr fontId="1" type="noConversion"/>
  </si>
  <si>
    <t>肉羹</t>
    <phoneticPr fontId="1" type="noConversion"/>
  </si>
  <si>
    <t>金瓜炒米粉(炒)</t>
    <phoneticPr fontId="1" type="noConversion"/>
  </si>
  <si>
    <t>芹菜</t>
    <phoneticPr fontId="1" type="noConversion"/>
  </si>
  <si>
    <t>香菇雞肉湯</t>
    <phoneticPr fontId="1" type="noConversion"/>
  </si>
  <si>
    <t>冬瓜</t>
    <phoneticPr fontId="1" type="noConversion"/>
  </si>
  <si>
    <t>高麗菜</t>
    <phoneticPr fontId="1" type="noConversion"/>
  </si>
  <si>
    <t>山東白</t>
    <phoneticPr fontId="1" type="noConversion"/>
  </si>
  <si>
    <t>冬瓜雞肉湯</t>
    <phoneticPr fontId="1" type="noConversion"/>
  </si>
  <si>
    <t>雞排丁</t>
    <phoneticPr fontId="1" type="noConversion"/>
  </si>
  <si>
    <t>絞肉</t>
  </si>
  <si>
    <t>南瓜</t>
  </si>
  <si>
    <t>有機豆芽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</si>
  <si>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</si>
  <si>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星期三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</si>
  <si>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</si>
  <si>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</si>
  <si>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</si>
  <si>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</si>
  <si>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水鯊</t>
    </r>
    <r>
      <rPr>
        <sz val="10"/>
        <rFont val="新細明體"/>
        <family val="1"/>
        <charset val="136"/>
      </rPr>
      <t>(不包冰)</t>
    </r>
    <phoneticPr fontId="1" type="noConversion"/>
  </si>
  <si>
    <r>
      <t>玉米</t>
    </r>
    <r>
      <rPr>
        <sz val="12"/>
        <rFont val="新細明體"/>
        <family val="1"/>
        <charset val="136"/>
      </rPr>
      <t>塊</t>
    </r>
    <phoneticPr fontId="1" type="noConversion"/>
  </si>
  <si>
    <r>
      <t>200</t>
    </r>
    <r>
      <rPr>
        <sz val="12"/>
        <rFont val="新細明體"/>
        <family val="1"/>
        <charset val="136"/>
      </rPr>
      <t>ml</t>
    </r>
    <phoneticPr fontId="1" type="noConversion"/>
  </si>
  <si>
    <r>
      <rPr>
        <sz val="12"/>
        <rFont val="新細明體"/>
        <family val="1"/>
        <charset val="136"/>
      </rPr>
      <t>每人</t>
    </r>
    <r>
      <rPr>
        <sz val="12"/>
        <rFont val="Times New Roman"/>
        <family val="1"/>
      </rPr>
      <t>(g)</t>
    </r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</si>
  <si>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</si>
  <si>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</si>
  <si>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</si>
  <si>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</si>
  <si>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>香酥雞排(</t>
    </r>
    <r>
      <rPr>
        <sz val="12"/>
        <rFont val="新細明體"/>
        <family val="1"/>
        <charset val="136"/>
      </rPr>
      <t>炸)</t>
    </r>
    <phoneticPr fontId="1" type="noConversion"/>
  </si>
  <si>
    <r>
      <rPr>
        <sz val="12"/>
        <rFont val="新細明體"/>
        <family val="1"/>
        <charset val="136"/>
      </rPr>
      <t>黃瓜排骨湯</t>
    </r>
    <phoneticPr fontId="1" type="noConversion"/>
  </si>
  <si>
    <r>
      <t>馬鈴薯</t>
    </r>
    <r>
      <rPr>
        <sz val="12"/>
        <rFont val="新細明體"/>
        <family val="1"/>
        <charset val="136"/>
      </rPr>
      <t>丁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</si>
  <si>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</si>
  <si>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</si>
  <si>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</si>
  <si>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星期四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</si>
  <si>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</si>
  <si>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</si>
  <si>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t>綜合薯條(炸)</t>
    <phoneticPr fontId="1" type="noConversion"/>
  </si>
  <si>
    <t>薯條</t>
    <phoneticPr fontId="1" type="noConversion"/>
  </si>
  <si>
    <t>甜不辣</t>
    <phoneticPr fontId="1" type="noConversion"/>
  </si>
  <si>
    <t>粉圓綠豆湯</t>
    <phoneticPr fontId="1" type="noConversion"/>
  </si>
  <si>
    <t>韓國年糕</t>
    <phoneticPr fontId="1" type="noConversion"/>
  </si>
  <si>
    <t>洋芋燉肉</t>
    <phoneticPr fontId="1" type="noConversion"/>
  </si>
  <si>
    <t>培根</t>
    <phoneticPr fontId="1" type="noConversion"/>
  </si>
  <si>
    <t>蘿蔔豆枝湯</t>
    <phoneticPr fontId="1" type="noConversion"/>
  </si>
  <si>
    <t>豆枝</t>
    <phoneticPr fontId="1" type="noConversion"/>
  </si>
  <si>
    <t>番茄豆腐燴花菜(煮)</t>
    <phoneticPr fontId="1" type="noConversion"/>
  </si>
  <si>
    <t>花椰菜</t>
    <phoneticPr fontId="1" type="noConversion"/>
  </si>
  <si>
    <t>南瓜</t>
    <phoneticPr fontId="1" type="noConversion"/>
  </si>
  <si>
    <t>烏醋</t>
    <phoneticPr fontId="1" type="noConversion"/>
  </si>
  <si>
    <t>魚丸芹菜湯</t>
    <phoneticPr fontId="1" type="noConversion"/>
  </si>
  <si>
    <t>鹹酥雞(炸)</t>
    <phoneticPr fontId="1" type="noConversion"/>
  </si>
  <si>
    <t>絲瓜</t>
    <phoneticPr fontId="1" type="noConversion"/>
  </si>
  <si>
    <t>迷你火鍋(煮)</t>
    <phoneticPr fontId="1" type="noConversion"/>
  </si>
  <si>
    <t>中華豆腐</t>
    <phoneticPr fontId="1" type="noConversion"/>
  </si>
  <si>
    <t>小翅腿</t>
    <phoneticPr fontId="1" type="noConversion"/>
  </si>
  <si>
    <t>澎湖魚乾花生干貝醬(炒)</t>
    <phoneticPr fontId="1" type="noConversion"/>
  </si>
  <si>
    <t>油花生</t>
    <phoneticPr fontId="1" type="noConversion"/>
  </si>
  <si>
    <t>干貝醬</t>
    <phoneticPr fontId="1" type="noConversion"/>
  </si>
  <si>
    <t>糖醋小翅腿(炸)</t>
    <phoneticPr fontId="1" type="noConversion"/>
  </si>
  <si>
    <t>桂圓銀耳養生湯</t>
    <phoneticPr fontId="1" type="noConversion"/>
  </si>
  <si>
    <t>白木耳</t>
    <phoneticPr fontId="1" type="noConversion"/>
  </si>
  <si>
    <t>桂圓</t>
    <phoneticPr fontId="1" type="noConversion"/>
  </si>
  <si>
    <t>油蔥酥</t>
    <phoneticPr fontId="1" type="noConversion"/>
  </si>
  <si>
    <t>炸魚丁(炸)</t>
    <phoneticPr fontId="1" type="noConversion"/>
  </si>
  <si>
    <t>韓式關東煮(煮)</t>
    <phoneticPr fontId="1" type="noConversion"/>
  </si>
  <si>
    <t>黑胡椒豬排</t>
    <phoneticPr fontId="1" type="noConversion"/>
  </si>
  <si>
    <t>豬排</t>
    <phoneticPr fontId="1" type="noConversion"/>
  </si>
  <si>
    <t>花菜炒肉絲</t>
    <phoneticPr fontId="1" type="noConversion"/>
  </si>
  <si>
    <t>鮮奶</t>
    <phoneticPr fontId="1" type="noConversion"/>
  </si>
  <si>
    <t>切達起司貝果</t>
    <phoneticPr fontId="1" type="noConversion"/>
  </si>
  <si>
    <t>黑糖饅頭</t>
    <phoneticPr fontId="1" type="noConversion"/>
  </si>
  <si>
    <t>蔓越莓優格</t>
    <phoneticPr fontId="1" type="noConversion"/>
  </si>
  <si>
    <t>滷包</t>
    <phoneticPr fontId="1" type="noConversion"/>
  </si>
  <si>
    <t>馬鈴薯</t>
    <phoneticPr fontId="1" type="noConversion"/>
  </si>
  <si>
    <t>豆干</t>
    <phoneticPr fontId="1" type="noConversion"/>
  </si>
  <si>
    <t>鮮菇湯</t>
    <phoneticPr fontId="1" type="noConversion"/>
  </si>
  <si>
    <t>香菇</t>
    <phoneticPr fontId="1" type="noConversion"/>
  </si>
  <si>
    <t>金針菇</t>
    <phoneticPr fontId="1" type="noConversion"/>
  </si>
  <si>
    <t>杏鮑菇</t>
    <phoneticPr fontId="1" type="noConversion"/>
  </si>
  <si>
    <t>酸菜絲</t>
    <phoneticPr fontId="1" type="noConversion"/>
  </si>
  <si>
    <t>枸杞</t>
    <phoneticPr fontId="1" type="noConversion"/>
  </si>
  <si>
    <t>適量</t>
    <phoneticPr fontId="1" type="noConversion"/>
  </si>
  <si>
    <t xml:space="preserve"> 屏東縣 地磨兒國小114年10月第五週學生午餐食譜(自設廚房)</t>
    <phoneticPr fontId="1" type="noConversion"/>
  </si>
  <si>
    <t xml:space="preserve"> 屏東縣 地磨兒國小114年10月第四週學生午餐食譜(自設廚房)</t>
    <phoneticPr fontId="1" type="noConversion"/>
  </si>
  <si>
    <t>什錦炒蛋(炒)</t>
    <phoneticPr fontId="1" type="noConversion"/>
  </si>
  <si>
    <t xml:space="preserve"> 屏東縣 地磨兒國小114年10月第三週學生午餐食譜(自設廚房)</t>
    <phoneticPr fontId="1" type="noConversion"/>
  </si>
  <si>
    <t xml:space="preserve"> 屏東縣 地磨兒國小114年10月第二週學生午餐食譜(自設廚房)</t>
    <phoneticPr fontId="1" type="noConversion"/>
  </si>
  <si>
    <t xml:space="preserve"> 屏東縣  地磨兒國小 114年10月第一週學生午餐食譜(自設廚房)</t>
    <phoneticPr fontId="1" type="noConversion"/>
  </si>
  <si>
    <r>
      <t>晶品食品有限公司</t>
    </r>
    <r>
      <rPr>
        <sz val="22"/>
        <rFont val="Adobe 繁黑體 Std B"/>
        <family val="2"/>
        <charset val="128"/>
      </rPr>
      <t xml:space="preserve">  地磨兒國小</t>
    </r>
    <r>
      <rPr>
        <sz val="22"/>
        <rFont val="Adobe 繁黑體 Std B"/>
        <family val="2"/>
        <charset val="136"/>
      </rPr>
      <t xml:space="preserve"> 114年10月</t>
    </r>
    <r>
      <rPr>
        <sz val="22"/>
        <rFont val="Adobe 繁黑體 Std B"/>
        <family val="2"/>
        <charset val="128"/>
      </rPr>
      <t xml:space="preserve"> </t>
    </r>
    <r>
      <rPr>
        <sz val="22"/>
        <color rgb="FFFF0000"/>
        <rFont val="Adobe 繁黑體 Std B"/>
        <family val="2"/>
        <charset val="128"/>
      </rPr>
      <t xml:space="preserve"> </t>
    </r>
    <r>
      <rPr>
        <sz val="22"/>
        <rFont val="Adobe 繁黑體 Std B"/>
        <family val="2"/>
        <charset val="128"/>
      </rPr>
      <t>午餐菜單   (本校一律使用國</t>
    </r>
    <r>
      <rPr>
        <sz val="22"/>
        <rFont val="細明體"/>
        <family val="3"/>
        <charset val="136"/>
      </rPr>
      <t>產</t>
    </r>
    <r>
      <rPr>
        <sz val="22"/>
        <rFont val="Adobe 繁黑體 Std B"/>
        <family val="2"/>
        <charset val="128"/>
      </rPr>
      <t>豬肉食材)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</si>
</sst>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_ "/>
    <numFmt numFmtId="177" formatCode="0;_᣿"/>
    <numFmt numFmtId="178" formatCode="m&quot;月&quot;d&quot;日&quot;"/>
    <numFmt numFmtId="179" formatCode="0.0_);[Red]\(0.0\)"/>
    <numFmt numFmtId="180" formatCode="0.0"/>
    <numFmt numFmtId="181" formatCode="0.000"/>
    <numFmt numFmtId="182" formatCode="#,##0_);[Red]\(#,##0\)"/>
    <numFmt numFmtId="183" formatCode="0_ "/>
  </numFmts>
  <fonts count="36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sz val="12"/>
      <name val="新細明體"/>
      <family val="1"/>
      <charset val="136"/>
      <scheme val="major"/>
    </font>
    <font>
      <sz val="12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20"/>
      <name val="標楷體"/>
      <family val="4"/>
      <charset val="136"/>
    </font>
    <font>
      <sz val="20"/>
      <name val="Adobe 繁黑體 Std B"/>
      <family val="2"/>
      <charset val="136"/>
    </font>
    <font>
      <sz val="22"/>
      <name val="Adobe 繁黑體 Std B"/>
      <family val="2"/>
      <charset val="136"/>
    </font>
    <font>
      <sz val="22"/>
      <color rgb="FFFF0000"/>
      <name val="Adobe 繁黑體 Std B"/>
      <family val="2"/>
      <charset val="128"/>
    </font>
    <font>
      <sz val="22"/>
      <name val="Adobe 繁黑體 Std B"/>
      <family val="2"/>
      <charset val="128"/>
    </font>
    <font>
      <sz val="22"/>
      <name val="細明體"/>
      <family val="3"/>
      <charset val="136"/>
    </font>
    <font>
      <sz val="12"/>
      <color theme="1"/>
      <name val="新細明體"/>
      <family val="2"/>
      <scheme val="minor"/>
    </font>
    <font>
      <sz val="13"/>
      <name val="標楷體"/>
      <family val="4"/>
      <charset val="136"/>
    </font>
    <font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2"/>
      <name val="新細明體"/>
      <family val="1"/>
      <charset val="136"/>
      <scheme val="major"/>
    </font>
    <font>
      <sz val="11"/>
      <name val="新細明體"/>
      <family val="1"/>
      <charset val="136"/>
    </font>
    <font>
      <sz val="12"/>
      <name val="新細明體"/>
      <family val="2"/>
      <scheme val="minor"/>
    </font>
    <font>
      <sz val="10"/>
      <name val="細明體"/>
      <family val="3"/>
      <charset val="136"/>
    </font>
    <font>
      <b/>
      <sz val="10"/>
      <name val="新細明體"/>
      <family val="1"/>
      <charset val="136"/>
    </font>
    <font>
      <sz val="8"/>
      <name val="新細明體"/>
      <family val="1"/>
      <charset val="136"/>
    </font>
    <font>
      <sz val="8"/>
      <name val="新細明體"/>
      <family val="1"/>
      <charset val="136"/>
      <scheme val="minor"/>
    </font>
    <font>
      <b/>
      <sz val="16"/>
      <name val="Adobe 繁黑體 Std B"/>
      <family val="2"/>
      <charset val="136"/>
    </font>
    <font>
      <b/>
      <sz val="12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2"/>
      <color rgb="FF00B050"/>
      <name val="新細明體"/>
      <family val="1"/>
      <charset val="136"/>
      <scheme val="minor"/>
    </font>
    <font>
      <sz val="12"/>
      <color rgb="FF00B050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auto="1"/>
      </top>
      <bottom/>
      <diagonal/>
    </border>
  </borders>
  <cellStyleXfs count="3">
    <xf numFmtId="0" fontId="0" fillId="0" borderId="0"/>
    <xf numFmtId="0" fontId="8" fillId="0" borderId="0">
      <alignment vertical="center"/>
    </xf>
    <xf numFmtId="0" fontId="20" fillId="0" borderId="0">
      <alignment vertical="center"/>
    </xf>
  </cellStyleXfs>
  <cellXfs count="706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17" xfId="0" applyBorder="1" applyAlignment="1">
      <alignment horizontal="center"/>
    </xf>
    <xf numFmtId="0" fontId="0" fillId="0" borderId="32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horizontal="center" vertical="center" textRotation="255" shrinkToFit="1"/>
    </xf>
    <xf numFmtId="0" fontId="0" fillId="0" borderId="0" xfId="1" applyFont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0" fillId="0" borderId="50" xfId="0" applyBorder="1" applyAlignment="1">
      <alignment horizontal="center"/>
    </xf>
    <xf numFmtId="0" fontId="0" fillId="0" borderId="5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57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4" borderId="0" xfId="0" applyFont="1" applyFill="1" applyAlignment="1">
      <alignment vertical="center"/>
    </xf>
    <xf numFmtId="0" fontId="2" fillId="4" borderId="0" xfId="0" applyFont="1" applyFill="1"/>
    <xf numFmtId="0" fontId="4" fillId="4" borderId="0" xfId="0" applyFont="1" applyFill="1"/>
    <xf numFmtId="0" fontId="0" fillId="0" borderId="1" xfId="0" applyBorder="1"/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 shrinkToFi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9" fontId="10" fillId="3" borderId="31" xfId="0" applyNumberFormat="1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177" fontId="0" fillId="0" borderId="28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wrapText="1"/>
    </xf>
    <xf numFmtId="176" fontId="0" fillId="0" borderId="25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 vertical="center" shrinkToFit="1"/>
    </xf>
    <xf numFmtId="176" fontId="0" fillId="0" borderId="0" xfId="0" applyNumberForma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9" fillId="3" borderId="6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vertical="center" textRotation="255" shrinkToFit="1"/>
    </xf>
    <xf numFmtId="0" fontId="0" fillId="0" borderId="0" xfId="0" applyAlignment="1">
      <alignment vertical="center" wrapText="1" shrinkToFit="1"/>
    </xf>
    <xf numFmtId="0" fontId="4" fillId="0" borderId="0" xfId="1" applyFont="1" applyAlignment="1"/>
    <xf numFmtId="0" fontId="11" fillId="0" borderId="1" xfId="0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 shrinkToFit="1"/>
    </xf>
    <xf numFmtId="0" fontId="0" fillId="0" borderId="0" xfId="1" applyFont="1">
      <alignment vertical="center"/>
    </xf>
    <xf numFmtId="0" fontId="0" fillId="4" borderId="0" xfId="0" applyFill="1" applyAlignment="1">
      <alignment vertical="center"/>
    </xf>
    <xf numFmtId="0" fontId="11" fillId="4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12" fillId="0" borderId="1" xfId="1" applyFont="1" applyBorder="1">
      <alignment vertical="center"/>
    </xf>
    <xf numFmtId="179" fontId="0" fillId="0" borderId="25" xfId="0" applyNumberFormat="1" applyBorder="1" applyAlignment="1">
      <alignment horizontal="center" vertical="center"/>
    </xf>
    <xf numFmtId="0" fontId="12" fillId="0" borderId="0" xfId="1" applyFo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 textRotation="255" wrapText="1" shrinkToFit="1"/>
    </xf>
    <xf numFmtId="0" fontId="3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178" fontId="0" fillId="0" borderId="0" xfId="0" applyNumberFormat="1"/>
    <xf numFmtId="0" fontId="0" fillId="0" borderId="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wrapText="1"/>
    </xf>
    <xf numFmtId="0" fontId="0" fillId="4" borderId="0" xfId="0" applyFill="1" applyAlignment="1">
      <alignment horizontal="center" vertical="center" shrinkToFit="1"/>
    </xf>
    <xf numFmtId="0" fontId="0" fillId="4" borderId="20" xfId="0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 shrinkToFit="1"/>
    </xf>
    <xf numFmtId="1" fontId="5" fillId="0" borderId="24" xfId="0" applyNumberFormat="1" applyFont="1" applyBorder="1" applyAlignment="1">
      <alignment horizontal="center" vertical="center" shrinkToFit="1"/>
    </xf>
    <xf numFmtId="1" fontId="5" fillId="0" borderId="54" xfId="0" applyNumberFormat="1" applyFont="1" applyBorder="1" applyAlignment="1">
      <alignment horizontal="center" vertical="center" shrinkToFit="1"/>
    </xf>
    <xf numFmtId="1" fontId="5" fillId="4" borderId="59" xfId="0" applyNumberFormat="1" applyFont="1" applyFill="1" applyBorder="1" applyAlignment="1">
      <alignment horizontal="center" vertical="center" shrinkToFit="1"/>
    </xf>
    <xf numFmtId="1" fontId="5" fillId="0" borderId="4" xfId="0" applyNumberFormat="1" applyFont="1" applyBorder="1" applyAlignment="1">
      <alignment horizontal="center" vertical="center" shrinkToFit="1"/>
    </xf>
    <xf numFmtId="1" fontId="5" fillId="4" borderId="11" xfId="0" applyNumberFormat="1" applyFont="1" applyFill="1" applyBorder="1" applyAlignment="1">
      <alignment horizontal="center" vertical="center" shrinkToFit="1"/>
    </xf>
    <xf numFmtId="1" fontId="5" fillId="0" borderId="1" xfId="0" applyNumberFormat="1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5" fillId="4" borderId="0" xfId="0" applyNumberFormat="1" applyFont="1" applyFill="1" applyAlignment="1">
      <alignment horizontal="center" vertical="center" shrinkToFit="1"/>
    </xf>
    <xf numFmtId="0" fontId="0" fillId="4" borderId="0" xfId="0" applyFill="1" applyAlignment="1">
      <alignment horizontal="center" vertical="center" textRotation="255" wrapText="1" shrinkToFit="1"/>
    </xf>
    <xf numFmtId="0" fontId="3" fillId="0" borderId="4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1" applyFo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4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/>
    </xf>
    <xf numFmtId="176" fontId="0" fillId="0" borderId="49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177" fontId="0" fillId="0" borderId="46" xfId="0" applyNumberFormat="1" applyBorder="1" applyAlignment="1">
      <alignment horizontal="center"/>
    </xf>
    <xf numFmtId="0" fontId="0" fillId="2" borderId="67" xfId="0" applyFill="1" applyBorder="1" applyAlignment="1">
      <alignment horizontal="center" vertical="center" shrinkToFit="1"/>
    </xf>
    <xf numFmtId="0" fontId="0" fillId="2" borderId="43" xfId="0" applyFill="1" applyBorder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vertical="center"/>
    </xf>
    <xf numFmtId="180" fontId="0" fillId="2" borderId="67" xfId="0" applyNumberFormat="1" applyFill="1" applyBorder="1" applyAlignment="1">
      <alignment horizontal="center" vertical="center" shrinkToFit="1"/>
    </xf>
    <xf numFmtId="180" fontId="0" fillId="0" borderId="1" xfId="0" applyNumberFormat="1" applyBorder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1" applyFont="1" applyAlignment="1">
      <alignment vertical="center" textRotation="255" wrapText="1" shrinkToFit="1"/>
    </xf>
    <xf numFmtId="0" fontId="3" fillId="0" borderId="0" xfId="0" applyFont="1" applyAlignment="1">
      <alignment vertical="center" wrapText="1" shrinkToFit="1"/>
    </xf>
    <xf numFmtId="0" fontId="0" fillId="0" borderId="0" xfId="0" applyAlignment="1">
      <alignment vertical="center" textRotation="255" wrapText="1" shrinkToFit="1"/>
    </xf>
    <xf numFmtId="0" fontId="7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2" fillId="0" borderId="0" xfId="0" applyFont="1" applyAlignment="1" applyProtection="1">
      <alignment horizontal="left" vertical="top"/>
      <protection locked="0"/>
    </xf>
    <xf numFmtId="177" fontId="0" fillId="0" borderId="19" xfId="0" applyNumberFormat="1" applyBorder="1" applyAlignment="1">
      <alignment horizontal="center"/>
    </xf>
    <xf numFmtId="0" fontId="2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/>
    </xf>
    <xf numFmtId="2" fontId="0" fillId="2" borderId="67" xfId="0" applyNumberForma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0" fillId="0" borderId="63" xfId="0" applyBorder="1" applyAlignment="1">
      <alignment horizontal="center" vertical="center" shrinkToFit="1"/>
    </xf>
    <xf numFmtId="0" fontId="0" fillId="0" borderId="7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0" fillId="0" borderId="65" xfId="0" applyBorder="1" applyAlignment="1">
      <alignment horizontal="center"/>
    </xf>
    <xf numFmtId="0" fontId="0" fillId="0" borderId="74" xfId="0" applyBorder="1" applyAlignment="1">
      <alignment horizontal="center" vertical="center"/>
    </xf>
    <xf numFmtId="0" fontId="0" fillId="2" borderId="67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1" applyFont="1" applyBorder="1">
      <alignment vertical="center"/>
    </xf>
    <xf numFmtId="0" fontId="10" fillId="3" borderId="29" xfId="0" applyFont="1" applyFill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6" xfId="0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/>
    </xf>
    <xf numFmtId="179" fontId="5" fillId="0" borderId="1" xfId="0" applyNumberFormat="1" applyFont="1" applyBorder="1" applyAlignment="1">
      <alignment horizontal="center" vertical="center"/>
    </xf>
    <xf numFmtId="179" fontId="5" fillId="0" borderId="39" xfId="0" applyNumberFormat="1" applyFont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179" fontId="22" fillId="0" borderId="39" xfId="1" applyNumberFormat="1" applyFont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68" xfId="0" applyNumberFormat="1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0" fillId="4" borderId="1" xfId="0" applyFill="1" applyBorder="1" applyAlignment="1">
      <alignment horizontal="center"/>
    </xf>
    <xf numFmtId="0" fontId="10" fillId="0" borderId="16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shrinkToFit="1"/>
    </xf>
    <xf numFmtId="0" fontId="28" fillId="0" borderId="1" xfId="0" applyFont="1" applyBorder="1" applyAlignment="1">
      <alignment wrapText="1"/>
    </xf>
    <xf numFmtId="0" fontId="28" fillId="0" borderId="1" xfId="0" applyFont="1" applyBorder="1" applyAlignment="1">
      <alignment horizontal="center" vertical="top" wrapText="1"/>
    </xf>
    <xf numFmtId="0" fontId="0" fillId="4" borderId="2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shrinkToFit="1"/>
    </xf>
    <xf numFmtId="0" fontId="12" fillId="4" borderId="1" xfId="1" applyFont="1" applyFill="1" applyBorder="1" applyAlignment="1">
      <alignment horizontal="center" vertical="center"/>
    </xf>
    <xf numFmtId="0" fontId="26" fillId="4" borderId="1" xfId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shrinkToFit="1"/>
    </xf>
    <xf numFmtId="0" fontId="12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4" xfId="0" applyFill="1" applyBorder="1" applyAlignment="1">
      <alignment horizontal="center" vertical="center" shrinkToFit="1"/>
    </xf>
    <xf numFmtId="2" fontId="0" fillId="4" borderId="4" xfId="0" applyNumberFormat="1" applyFill="1" applyBorder="1" applyAlignment="1">
      <alignment horizontal="center" vertical="center" shrinkToFit="1"/>
    </xf>
    <xf numFmtId="0" fontId="0" fillId="4" borderId="0" xfId="0" applyFill="1" applyAlignment="1">
      <alignment horizontal="center"/>
    </xf>
    <xf numFmtId="0" fontId="6" fillId="4" borderId="4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0" fillId="4" borderId="21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 shrinkToFit="1"/>
    </xf>
    <xf numFmtId="0" fontId="0" fillId="4" borderId="63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 shrinkToFit="1"/>
    </xf>
    <xf numFmtId="176" fontId="0" fillId="4" borderId="4" xfId="0" applyNumberFormat="1" applyFill="1" applyBorder="1" applyAlignment="1">
      <alignment horizontal="center" vertical="center" shrinkToFit="1"/>
    </xf>
    <xf numFmtId="176" fontId="0" fillId="4" borderId="4" xfId="0" applyNumberForma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4" borderId="60" xfId="1" applyFont="1" applyFill="1" applyBorder="1" applyAlignment="1">
      <alignment horizontal="center" vertical="center"/>
    </xf>
    <xf numFmtId="0" fontId="0" fillId="4" borderId="48" xfId="1" applyFont="1" applyFill="1" applyBorder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49" fontId="10" fillId="3" borderId="37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2" fontId="0" fillId="0" borderId="0" xfId="0" applyNumberFormat="1" applyAlignment="1">
      <alignment horizontal="center" vertical="center" shrinkToFit="1"/>
    </xf>
    <xf numFmtId="2" fontId="0" fillId="0" borderId="0" xfId="0" applyNumberFormat="1" applyAlignment="1">
      <alignment horizontal="center" vertical="center"/>
    </xf>
    <xf numFmtId="180" fontId="0" fillId="0" borderId="0" xfId="0" applyNumberFormat="1" applyAlignment="1">
      <alignment horizontal="center" vertical="center" shrinkToFit="1"/>
    </xf>
    <xf numFmtId="181" fontId="0" fillId="0" borderId="0" xfId="0" applyNumberFormat="1" applyAlignment="1">
      <alignment horizontal="center" vertical="center" shrinkToFit="1"/>
    </xf>
    <xf numFmtId="0" fontId="12" fillId="5" borderId="1" xfId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/>
    </xf>
    <xf numFmtId="0" fontId="0" fillId="0" borderId="55" xfId="0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 shrinkToFit="1"/>
    </xf>
    <xf numFmtId="0" fontId="0" fillId="0" borderId="10" xfId="0" applyBorder="1"/>
    <xf numFmtId="0" fontId="14" fillId="5" borderId="1" xfId="0" applyFont="1" applyFill="1" applyBorder="1" applyAlignment="1">
      <alignment vertical="center" wrapText="1"/>
    </xf>
    <xf numFmtId="180" fontId="0" fillId="2" borderId="63" xfId="0" applyNumberFormat="1" applyFill="1" applyBorder="1" applyAlignment="1">
      <alignment vertical="center"/>
    </xf>
    <xf numFmtId="49" fontId="3" fillId="0" borderId="4" xfId="0" applyNumberFormat="1" applyFont="1" applyBorder="1" applyAlignment="1">
      <alignment horizontal="center"/>
    </xf>
    <xf numFmtId="0" fontId="0" fillId="4" borderId="63" xfId="0" applyFill="1" applyBorder="1" applyAlignment="1">
      <alignment vertical="center"/>
    </xf>
    <xf numFmtId="0" fontId="29" fillId="4" borderId="64" xfId="0" applyFont="1" applyFill="1" applyBorder="1" applyAlignment="1">
      <alignment vertical="center"/>
    </xf>
    <xf numFmtId="179" fontId="0" fillId="4" borderId="1" xfId="0" applyNumberFormat="1" applyFill="1" applyBorder="1" applyAlignment="1">
      <alignment horizontal="center" vertical="center" shrinkToFit="1"/>
    </xf>
    <xf numFmtId="0" fontId="0" fillId="4" borderId="70" xfId="0" applyFill="1" applyBorder="1" applyAlignment="1">
      <alignment horizontal="center" vertical="center" shrinkToFit="1"/>
    </xf>
    <xf numFmtId="0" fontId="7" fillId="4" borderId="4" xfId="0" applyFont="1" applyFill="1" applyBorder="1" applyAlignment="1">
      <alignment horizontal="center" vertical="center" shrinkToFit="1"/>
    </xf>
    <xf numFmtId="176" fontId="0" fillId="4" borderId="67" xfId="0" applyNumberFormat="1" applyFill="1" applyBorder="1" applyAlignment="1">
      <alignment horizontal="center" vertical="center" shrinkToFit="1"/>
    </xf>
    <xf numFmtId="180" fontId="0" fillId="4" borderId="67" xfId="0" applyNumberFormat="1" applyFill="1" applyBorder="1" applyAlignment="1">
      <alignment horizontal="center" vertical="center" shrinkToFit="1"/>
    </xf>
    <xf numFmtId="180" fontId="0" fillId="4" borderId="1" xfId="0" applyNumberFormat="1" applyFill="1" applyBorder="1" applyAlignment="1">
      <alignment horizontal="center" vertical="center" shrinkToFit="1"/>
    </xf>
    <xf numFmtId="2" fontId="0" fillId="4" borderId="63" xfId="0" applyNumberFormat="1" applyFill="1" applyBorder="1" applyAlignment="1">
      <alignment vertical="center"/>
    </xf>
    <xf numFmtId="0" fontId="30" fillId="4" borderId="1" xfId="1" applyFont="1" applyFill="1" applyBorder="1" applyAlignment="1">
      <alignment horizontal="center" vertical="center"/>
    </xf>
    <xf numFmtId="179" fontId="0" fillId="0" borderId="0" xfId="0" applyNumberFormat="1"/>
    <xf numFmtId="179" fontId="0" fillId="0" borderId="23" xfId="0" applyNumberFormat="1" applyBorder="1" applyAlignment="1">
      <alignment horizontal="center" vertical="center" shrinkToFit="1"/>
    </xf>
    <xf numFmtId="179" fontId="3" fillId="0" borderId="3" xfId="0" applyNumberFormat="1" applyFont="1" applyBorder="1" applyAlignment="1">
      <alignment horizontal="center" vertical="center"/>
    </xf>
    <xf numFmtId="179" fontId="12" fillId="0" borderId="3" xfId="1" applyNumberFormat="1" applyFont="1" applyBorder="1" applyAlignment="1">
      <alignment horizontal="center" vertical="center"/>
    </xf>
    <xf numFmtId="179" fontId="3" fillId="0" borderId="20" xfId="0" applyNumberFormat="1" applyFont="1" applyBorder="1" applyAlignment="1">
      <alignment horizontal="center" vertical="center"/>
    </xf>
    <xf numFmtId="179" fontId="0" fillId="2" borderId="64" xfId="0" applyNumberFormat="1" applyFill="1" applyBorder="1" applyAlignment="1">
      <alignment vertical="center"/>
    </xf>
    <xf numFmtId="179" fontId="0" fillId="0" borderId="3" xfId="0" applyNumberFormat="1" applyBorder="1" applyAlignment="1">
      <alignment horizontal="center" vertical="center"/>
    </xf>
    <xf numFmtId="179" fontId="0" fillId="0" borderId="26" xfId="0" applyNumberFormat="1" applyBorder="1" applyAlignment="1">
      <alignment horizontal="center" vertical="center"/>
    </xf>
    <xf numFmtId="179" fontId="0" fillId="0" borderId="3" xfId="0" applyNumberFormat="1" applyBorder="1" applyAlignment="1">
      <alignment vertical="center"/>
    </xf>
    <xf numFmtId="179" fontId="0" fillId="0" borderId="20" xfId="0" applyNumberFormat="1" applyBorder="1" applyAlignment="1">
      <alignment vertical="center"/>
    </xf>
    <xf numFmtId="179" fontId="0" fillId="0" borderId="0" xfId="1" applyNumberFormat="1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0" fillId="0" borderId="67" xfId="0" applyNumberFormat="1" applyBorder="1" applyAlignment="1">
      <alignment horizontal="center" vertical="center" shrinkToFit="1"/>
    </xf>
    <xf numFmtId="179" fontId="3" fillId="0" borderId="4" xfId="0" applyNumberFormat="1" applyFon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70" xfId="0" applyNumberFormat="1" applyBorder="1" applyAlignment="1">
      <alignment horizontal="center" vertical="center"/>
    </xf>
    <xf numFmtId="179" fontId="0" fillId="2" borderId="63" xfId="0" applyNumberFormat="1" applyFill="1" applyBorder="1" applyAlignment="1">
      <alignment horizontal="center" vertical="center"/>
    </xf>
    <xf numFmtId="179" fontId="0" fillId="0" borderId="4" xfId="0" applyNumberFormat="1" applyBorder="1" applyAlignment="1">
      <alignment horizontal="left" vertical="center"/>
    </xf>
    <xf numFmtId="179" fontId="0" fillId="0" borderId="49" xfId="0" applyNumberForma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/>
    </xf>
    <xf numFmtId="179" fontId="0" fillId="0" borderId="2" xfId="1" applyNumberFormat="1" applyFont="1" applyBorder="1" applyAlignment="1">
      <alignment horizontal="center"/>
    </xf>
    <xf numFmtId="179" fontId="5" fillId="0" borderId="0" xfId="0" applyNumberFormat="1" applyFont="1"/>
    <xf numFmtId="179" fontId="13" fillId="0" borderId="0" xfId="1" applyNumberFormat="1" applyFont="1" applyAlignment="1">
      <alignment horizontal="center" vertical="center"/>
    </xf>
    <xf numFmtId="179" fontId="6" fillId="0" borderId="4" xfId="0" applyNumberFormat="1" applyFont="1" applyBorder="1" applyAlignment="1">
      <alignment horizontal="center" vertical="center" shrinkToFit="1"/>
    </xf>
    <xf numFmtId="176" fontId="0" fillId="0" borderId="0" xfId="0" applyNumberFormat="1"/>
    <xf numFmtId="176" fontId="0" fillId="0" borderId="11" xfId="0" applyNumberForma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/>
    </xf>
    <xf numFmtId="176" fontId="13" fillId="0" borderId="3" xfId="1" applyNumberFormat="1" applyFont="1" applyBorder="1" applyAlignment="1">
      <alignment horizontal="center" vertical="center"/>
    </xf>
    <xf numFmtId="176" fontId="12" fillId="0" borderId="3" xfId="1" applyNumberFormat="1" applyFont="1" applyBorder="1" applyAlignment="1">
      <alignment horizontal="center" vertical="center"/>
    </xf>
    <xf numFmtId="176" fontId="24" fillId="0" borderId="3" xfId="0" applyNumberFormat="1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29" fillId="4" borderId="64" xfId="0" applyNumberFormat="1" applyFont="1" applyFill="1" applyBorder="1" applyAlignment="1">
      <alignment vertical="center"/>
    </xf>
    <xf numFmtId="176" fontId="0" fillId="0" borderId="3" xfId="0" applyNumberFormat="1" applyBorder="1" applyAlignment="1">
      <alignment horizontal="left" vertical="center"/>
    </xf>
    <xf numFmtId="176" fontId="0" fillId="0" borderId="26" xfId="0" applyNumberFormat="1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center"/>
    </xf>
    <xf numFmtId="176" fontId="0" fillId="0" borderId="48" xfId="1" applyNumberFormat="1" applyFont="1" applyBorder="1">
      <alignment vertical="center"/>
    </xf>
    <xf numFmtId="176" fontId="0" fillId="0" borderId="0" xfId="1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0" fillId="2" borderId="64" xfId="0" applyNumberFormat="1" applyFill="1" applyBorder="1" applyAlignment="1">
      <alignment vertical="center"/>
    </xf>
    <xf numFmtId="176" fontId="0" fillId="0" borderId="26" xfId="0" applyNumberFormat="1" applyBorder="1" applyAlignment="1">
      <alignment horizontal="center" vertical="center"/>
    </xf>
    <xf numFmtId="176" fontId="0" fillId="0" borderId="48" xfId="1" applyNumberFormat="1" applyFont="1" applyBorder="1" applyAlignment="1">
      <alignment horizontal="left"/>
    </xf>
    <xf numFmtId="176" fontId="5" fillId="0" borderId="0" xfId="0" applyNumberFormat="1" applyFont="1"/>
    <xf numFmtId="176" fontId="5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13" fillId="0" borderId="0" xfId="1" applyNumberFormat="1" applyFont="1" applyAlignment="1">
      <alignment horizontal="center" vertical="center"/>
    </xf>
    <xf numFmtId="176" fontId="24" fillId="0" borderId="0" xfId="0" applyNumberFormat="1" applyFont="1" applyAlignment="1">
      <alignment horizontal="center" vertical="center"/>
    </xf>
    <xf numFmtId="179" fontId="0" fillId="0" borderId="11" xfId="0" applyNumberFormat="1" applyBorder="1" applyAlignment="1">
      <alignment horizontal="center" vertical="center" shrinkToFit="1"/>
    </xf>
    <xf numFmtId="179" fontId="0" fillId="0" borderId="3" xfId="0" applyNumberFormat="1" applyBorder="1" applyAlignment="1">
      <alignment horizontal="left" vertical="center"/>
    </xf>
    <xf numFmtId="179" fontId="0" fillId="0" borderId="26" xfId="0" applyNumberFormat="1" applyBorder="1" applyAlignment="1">
      <alignment horizontal="left" vertical="center"/>
    </xf>
    <xf numFmtId="179" fontId="2" fillId="0" borderId="3" xfId="0" applyNumberFormat="1" applyFont="1" applyBorder="1" applyAlignment="1">
      <alignment horizontal="center" vertical="center"/>
    </xf>
    <xf numFmtId="179" fontId="0" fillId="0" borderId="48" xfId="1" applyNumberFormat="1" applyFont="1" applyBorder="1" applyAlignment="1">
      <alignment horizontal="left"/>
    </xf>
    <xf numFmtId="179" fontId="5" fillId="0" borderId="0" xfId="0" applyNumberFormat="1" applyFont="1" applyAlignment="1">
      <alignment vertical="center"/>
    </xf>
    <xf numFmtId="176" fontId="3" fillId="0" borderId="3" xfId="0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 shrinkToFit="1"/>
    </xf>
    <xf numFmtId="176" fontId="0" fillId="4" borderId="26" xfId="0" applyNumberFormat="1" applyFill="1" applyBorder="1" applyAlignment="1">
      <alignment horizontal="center" vertical="center"/>
    </xf>
    <xf numFmtId="176" fontId="0" fillId="4" borderId="3" xfId="0" applyNumberFormat="1" applyFill="1" applyBorder="1" applyAlignment="1">
      <alignment horizontal="center" vertical="center"/>
    </xf>
    <xf numFmtId="176" fontId="0" fillId="4" borderId="20" xfId="0" applyNumberFormat="1" applyFill="1" applyBorder="1" applyAlignment="1">
      <alignment horizontal="center" vertical="center"/>
    </xf>
    <xf numFmtId="176" fontId="0" fillId="0" borderId="3" xfId="0" applyNumberFormat="1" applyBorder="1" applyAlignment="1">
      <alignment vertical="center"/>
    </xf>
    <xf numFmtId="176" fontId="0" fillId="0" borderId="57" xfId="1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 wrapText="1"/>
    </xf>
    <xf numFmtId="179" fontId="29" fillId="4" borderId="64" xfId="0" applyNumberFormat="1" applyFont="1" applyFill="1" applyBorder="1" applyAlignment="1">
      <alignment vertical="center"/>
    </xf>
    <xf numFmtId="179" fontId="0" fillId="0" borderId="48" xfId="1" applyNumberFormat="1" applyFont="1" applyBorder="1">
      <alignment vertical="center"/>
    </xf>
    <xf numFmtId="179" fontId="0" fillId="0" borderId="57" xfId="1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/>
    </xf>
    <xf numFmtId="179" fontId="0" fillId="0" borderId="0" xfId="0" applyNumberFormat="1" applyAlignment="1">
      <alignment horizontal="center" vertical="center" wrapText="1" shrinkToFit="1"/>
    </xf>
    <xf numFmtId="179" fontId="12" fillId="0" borderId="0" xfId="1" applyNumberFormat="1" applyFont="1" applyAlignment="1">
      <alignment horizontal="center" vertical="center"/>
    </xf>
    <xf numFmtId="176" fontId="0" fillId="0" borderId="20" xfId="0" applyNumberFormat="1" applyBorder="1" applyAlignment="1">
      <alignment vertical="center"/>
    </xf>
    <xf numFmtId="176" fontId="0" fillId="0" borderId="24" xfId="0" applyNumberFormat="1" applyBorder="1" applyAlignment="1">
      <alignment horizontal="center" vertical="center" shrinkToFit="1"/>
    </xf>
    <xf numFmtId="179" fontId="0" fillId="0" borderId="3" xfId="1" applyNumberFormat="1" applyFont="1" applyBorder="1" applyAlignment="1">
      <alignment horizontal="left"/>
    </xf>
    <xf numFmtId="179" fontId="0" fillId="0" borderId="69" xfId="1" applyNumberFormat="1" applyFont="1" applyBorder="1" applyAlignment="1">
      <alignment horizontal="left"/>
    </xf>
    <xf numFmtId="179" fontId="0" fillId="0" borderId="0" xfId="0" applyNumberFormat="1" applyAlignment="1">
      <alignment horizontal="center" vertical="center" shrinkToFit="1"/>
    </xf>
    <xf numFmtId="179" fontId="0" fillId="0" borderId="71" xfId="1" applyNumberFormat="1" applyFont="1" applyBorder="1" applyAlignment="1">
      <alignment horizontal="left" vertical="center"/>
    </xf>
    <xf numFmtId="179" fontId="0" fillId="0" borderId="46" xfId="1" applyNumberFormat="1" applyFont="1" applyBorder="1" applyAlignment="1">
      <alignment horizontal="left" vertical="center"/>
    </xf>
    <xf numFmtId="0" fontId="14" fillId="6" borderId="35" xfId="0" applyFont="1" applyFill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179" fontId="5" fillId="0" borderId="27" xfId="0" applyNumberFormat="1" applyFont="1" applyBorder="1" applyAlignment="1">
      <alignment horizontal="center" vertical="center"/>
    </xf>
    <xf numFmtId="179" fontId="5" fillId="0" borderId="25" xfId="0" applyNumberFormat="1" applyFont="1" applyBorder="1" applyAlignment="1">
      <alignment horizontal="center" vertical="center"/>
    </xf>
    <xf numFmtId="1" fontId="5" fillId="0" borderId="49" xfId="0" applyNumberFormat="1" applyFont="1" applyBorder="1" applyAlignment="1">
      <alignment horizontal="center" vertical="center" shrinkToFit="1"/>
    </xf>
    <xf numFmtId="1" fontId="5" fillId="4" borderId="26" xfId="0" applyNumberFormat="1" applyFont="1" applyFill="1" applyBorder="1" applyAlignment="1">
      <alignment horizontal="center" vertical="center" shrinkToFi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center" vertical="center"/>
    </xf>
    <xf numFmtId="0" fontId="26" fillId="4" borderId="4" xfId="1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 shrinkToFit="1"/>
    </xf>
    <xf numFmtId="0" fontId="0" fillId="4" borderId="60" xfId="0" applyFill="1" applyBorder="1" applyAlignment="1">
      <alignment horizontal="center" vertical="center"/>
    </xf>
    <xf numFmtId="0" fontId="0" fillId="4" borderId="79" xfId="0" applyFill="1" applyBorder="1" applyAlignment="1">
      <alignment horizontal="center" vertical="center"/>
    </xf>
    <xf numFmtId="0" fontId="0" fillId="0" borderId="63" xfId="0" applyBorder="1" applyAlignment="1">
      <alignment vertical="center"/>
    </xf>
    <xf numFmtId="0" fontId="10" fillId="5" borderId="1" xfId="0" applyFont="1" applyFill="1" applyBorder="1" applyAlignment="1">
      <alignment horizontal="center" vertical="center" shrinkToFit="1"/>
    </xf>
    <xf numFmtId="0" fontId="14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2" borderId="67" xfId="0" applyNumberFormat="1" applyFill="1" applyBorder="1" applyAlignment="1">
      <alignment horizontal="center" vertical="center" shrinkToFit="1"/>
    </xf>
    <xf numFmtId="179" fontId="5" fillId="0" borderId="6" xfId="0" applyNumberFormat="1" applyFont="1" applyBorder="1" applyAlignment="1">
      <alignment horizontal="center" vertical="center"/>
    </xf>
    <xf numFmtId="179" fontId="5" fillId="0" borderId="76" xfId="0" applyNumberFormat="1" applyFont="1" applyBorder="1" applyAlignment="1">
      <alignment horizontal="center" vertical="center"/>
    </xf>
    <xf numFmtId="179" fontId="5" fillId="0" borderId="9" xfId="0" applyNumberFormat="1" applyFont="1" applyBorder="1" applyAlignment="1">
      <alignment horizontal="center" vertical="center"/>
    </xf>
    <xf numFmtId="179" fontId="5" fillId="0" borderId="36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shrinkToFit="1"/>
    </xf>
    <xf numFmtId="0" fontId="10" fillId="5" borderId="4" xfId="0" applyFont="1" applyFill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wrapText="1"/>
    </xf>
    <xf numFmtId="0" fontId="15" fillId="5" borderId="60" xfId="0" applyFont="1" applyFill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80" fontId="0" fillId="4" borderId="63" xfId="0" applyNumberFormat="1" applyFill="1" applyBorder="1" applyAlignment="1">
      <alignment vertical="center"/>
    </xf>
    <xf numFmtId="0" fontId="29" fillId="4" borderId="80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 shrinkToFit="1"/>
    </xf>
    <xf numFmtId="180" fontId="0" fillId="2" borderId="10" xfId="0" applyNumberFormat="1" applyFill="1" applyBorder="1" applyAlignment="1">
      <alignment vertical="center"/>
    </xf>
    <xf numFmtId="0" fontId="0" fillId="7" borderId="1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/>
    </xf>
    <xf numFmtId="181" fontId="0" fillId="0" borderId="4" xfId="0" applyNumberFormat="1" applyBorder="1" applyAlignment="1">
      <alignment horizontal="center" vertical="center" shrinkToFit="1"/>
    </xf>
    <xf numFmtId="181" fontId="0" fillId="4" borderId="4" xfId="0" applyNumberFormat="1" applyFill="1" applyBorder="1" applyAlignment="1">
      <alignment horizontal="center" vertical="center" shrinkToFit="1"/>
    </xf>
    <xf numFmtId="2" fontId="0" fillId="0" borderId="4" xfId="0" applyNumberFormat="1" applyBorder="1" applyAlignment="1">
      <alignment horizontal="center" vertical="center" shrinkToFit="1"/>
    </xf>
    <xf numFmtId="0" fontId="0" fillId="4" borderId="4" xfId="0" applyFill="1" applyBorder="1" applyAlignment="1">
      <alignment vertical="center"/>
    </xf>
    <xf numFmtId="1" fontId="31" fillId="0" borderId="0" xfId="0" applyNumberFormat="1" applyFont="1" applyAlignment="1">
      <alignment horizontal="right" vertical="center"/>
    </xf>
    <xf numFmtId="0" fontId="0" fillId="7" borderId="0" xfId="0" applyFill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shrinkToFit="1"/>
    </xf>
    <xf numFmtId="0" fontId="0" fillId="4" borderId="1" xfId="0" applyFill="1" applyBorder="1" applyAlignment="1">
      <alignment horizontal="center" vertical="center" wrapText="1" shrinkToFit="1"/>
    </xf>
    <xf numFmtId="0" fontId="32" fillId="0" borderId="1" xfId="0" applyFont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179" fontId="0" fillId="0" borderId="3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1" fontId="31" fillId="0" borderId="1" xfId="0" applyNumberFormat="1" applyFont="1" applyBorder="1" applyAlignment="1">
      <alignment horizontal="right" vertical="center"/>
    </xf>
    <xf numFmtId="179" fontId="0" fillId="0" borderId="20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7" borderId="15" xfId="0" applyFill="1" applyBorder="1" applyAlignment="1">
      <alignment horizontal="center" vertical="center" shrinkToFit="1"/>
    </xf>
    <xf numFmtId="0" fontId="0" fillId="0" borderId="6" xfId="0" applyBorder="1"/>
    <xf numFmtId="182" fontId="0" fillId="7" borderId="1" xfId="0" applyNumberForma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vertical="center" wrapText="1" shrinkToFit="1"/>
    </xf>
    <xf numFmtId="0" fontId="7" fillId="4" borderId="1" xfId="0" applyFont="1" applyFill="1" applyBorder="1" applyAlignment="1">
      <alignment horizontal="center" vertical="center" shrinkToFit="1"/>
    </xf>
    <xf numFmtId="178" fontId="0" fillId="0" borderId="52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0" fontId="13" fillId="0" borderId="3" xfId="1" applyFont="1" applyBorder="1" applyAlignment="1">
      <alignment horizontal="center" vertical="center"/>
    </xf>
    <xf numFmtId="0" fontId="0" fillId="4" borderId="1" xfId="0" applyFill="1" applyBorder="1" applyAlignment="1">
      <alignment vertical="center" wrapText="1" shrinkToFit="1"/>
    </xf>
    <xf numFmtId="180" fontId="0" fillId="0" borderId="4" xfId="0" applyNumberFormat="1" applyBorder="1" applyAlignment="1">
      <alignment horizontal="center" vertical="center" shrinkToFit="1"/>
    </xf>
    <xf numFmtId="2" fontId="0" fillId="0" borderId="3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48" xfId="1" applyFont="1" applyBorder="1" applyAlignment="1">
      <alignment horizontal="left"/>
    </xf>
    <xf numFmtId="0" fontId="27" fillId="0" borderId="0" xfId="0" applyFont="1" applyAlignment="1">
      <alignment horizontal="center" shrinkToFit="1"/>
    </xf>
    <xf numFmtId="0" fontId="0" fillId="0" borderId="25" xfId="0" applyBorder="1"/>
    <xf numFmtId="49" fontId="10" fillId="0" borderId="42" xfId="0" applyNumberFormat="1" applyFont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5" fillId="5" borderId="69" xfId="0" applyFont="1" applyFill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5" fillId="6" borderId="60" xfId="0" applyFont="1" applyFill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0" fontId="29" fillId="0" borderId="77" xfId="0" applyFont="1" applyBorder="1" applyAlignment="1">
      <alignment vertical="center"/>
    </xf>
    <xf numFmtId="179" fontId="0" fillId="2" borderId="63" xfId="0" applyNumberForma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25" xfId="0" applyBorder="1" applyAlignment="1">
      <alignment vertical="center"/>
    </xf>
    <xf numFmtId="179" fontId="0" fillId="2" borderId="1" xfId="0" applyNumberFormat="1" applyFill="1" applyBorder="1" applyAlignment="1">
      <alignment vertical="center"/>
    </xf>
    <xf numFmtId="0" fontId="0" fillId="0" borderId="60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60" xfId="1" applyFont="1" applyBorder="1" applyAlignment="1">
      <alignment horizontal="center" vertical="center"/>
    </xf>
    <xf numFmtId="179" fontId="0" fillId="0" borderId="24" xfId="0" applyNumberFormat="1" applyBorder="1" applyAlignment="1">
      <alignment horizontal="center" vertical="center" shrinkToFit="1"/>
    </xf>
    <xf numFmtId="0" fontId="0" fillId="4" borderId="41" xfId="0" applyFill="1" applyBorder="1" applyAlignment="1">
      <alignment horizontal="center" vertical="center"/>
    </xf>
    <xf numFmtId="0" fontId="0" fillId="4" borderId="61" xfId="1" applyFont="1" applyFill="1" applyBorder="1" applyAlignment="1">
      <alignment horizontal="center" vertical="center"/>
    </xf>
    <xf numFmtId="0" fontId="0" fillId="4" borderId="2" xfId="1" applyFont="1" applyFill="1" applyBorder="1">
      <alignment vertical="center"/>
    </xf>
    <xf numFmtId="2" fontId="0" fillId="0" borderId="61" xfId="0" applyNumberFormat="1" applyBorder="1" applyAlignment="1">
      <alignment horizontal="center" vertical="center" shrinkToFit="1"/>
    </xf>
    <xf numFmtId="176" fontId="0" fillId="0" borderId="61" xfId="0" applyNumberFormat="1" applyBorder="1" applyAlignment="1">
      <alignment horizontal="center" vertical="center" shrinkToFit="1"/>
    </xf>
    <xf numFmtId="176" fontId="0" fillId="0" borderId="61" xfId="0" applyNumberFormat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  <xf numFmtId="49" fontId="0" fillId="0" borderId="61" xfId="0" applyNumberFormat="1" applyBorder="1" applyAlignment="1">
      <alignment horizontal="center"/>
    </xf>
    <xf numFmtId="0" fontId="0" fillId="4" borderId="24" xfId="0" applyFill="1" applyBorder="1" applyAlignment="1">
      <alignment horizontal="center" vertical="center" shrinkToFit="1"/>
    </xf>
    <xf numFmtId="0" fontId="0" fillId="0" borderId="26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10" fillId="0" borderId="42" xfId="0" applyFont="1" applyBorder="1" applyAlignment="1">
      <alignment horizontal="center" vertical="center" wrapText="1"/>
    </xf>
    <xf numFmtId="1" fontId="5" fillId="0" borderId="39" xfId="0" applyNumberFormat="1" applyFont="1" applyBorder="1" applyAlignment="1">
      <alignment horizontal="center" vertical="center" shrinkToFit="1"/>
    </xf>
    <xf numFmtId="49" fontId="10" fillId="0" borderId="82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5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wrapText="1"/>
    </xf>
    <xf numFmtId="0" fontId="4" fillId="0" borderId="1" xfId="0" applyFont="1" applyBorder="1"/>
    <xf numFmtId="180" fontId="0" fillId="2" borderId="1" xfId="0" applyNumberFormat="1" applyFill="1" applyBorder="1" applyAlignment="1">
      <alignment vertical="center"/>
    </xf>
    <xf numFmtId="180" fontId="0" fillId="0" borderId="61" xfId="0" applyNumberFormat="1" applyBorder="1" applyAlignment="1">
      <alignment horizontal="center" vertical="center" shrinkToFit="1"/>
    </xf>
    <xf numFmtId="180" fontId="0" fillId="2" borderId="44" xfId="0" applyNumberFormat="1" applyFill="1" applyBorder="1" applyAlignment="1">
      <alignment vertical="center"/>
    </xf>
    <xf numFmtId="180" fontId="0" fillId="4" borderId="10" xfId="0" applyNumberFormat="1" applyFill="1" applyBorder="1" applyAlignment="1">
      <alignment vertical="center"/>
    </xf>
    <xf numFmtId="0" fontId="0" fillId="0" borderId="48" xfId="1" applyFont="1" applyBorder="1">
      <alignment vertical="center"/>
    </xf>
    <xf numFmtId="2" fontId="0" fillId="0" borderId="67" xfId="0" applyNumberFormat="1" applyBorder="1" applyAlignment="1">
      <alignment horizontal="center" vertical="center" shrinkToFit="1"/>
    </xf>
    <xf numFmtId="0" fontId="0" fillId="8" borderId="1" xfId="0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0" xfId="0" applyAlignment="1">
      <alignment horizontal="center" vertical="center" textRotation="255" wrapText="1" shrinkToFit="1"/>
    </xf>
    <xf numFmtId="49" fontId="5" fillId="0" borderId="41" xfId="0" applyNumberFormat="1" applyFont="1" applyBorder="1" applyAlignment="1">
      <alignment horizontal="left" vertical="center"/>
    </xf>
    <xf numFmtId="0" fontId="0" fillId="0" borderId="7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6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horizontal="center" vertical="center" wrapText="1" shrinkToFit="1"/>
    </xf>
    <xf numFmtId="0" fontId="12" fillId="0" borderId="0" xfId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vertical="center" wrapText="1" shrinkToFit="1"/>
    </xf>
    <xf numFmtId="176" fontId="0" fillId="0" borderId="0" xfId="0" applyNumberFormat="1" applyAlignment="1">
      <alignment wrapText="1"/>
    </xf>
    <xf numFmtId="179" fontId="0" fillId="0" borderId="4" xfId="0" applyNumberFormat="1" applyBorder="1" applyAlignment="1">
      <alignment horizontal="center" vertical="center" shrinkToFit="1"/>
    </xf>
    <xf numFmtId="179" fontId="12" fillId="0" borderId="1" xfId="1" applyNumberFormat="1" applyFont="1" applyBorder="1" applyAlignment="1">
      <alignment horizontal="center" vertical="center"/>
    </xf>
    <xf numFmtId="0" fontId="0" fillId="0" borderId="7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4" borderId="19" xfId="0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shrinkToFit="1"/>
    </xf>
    <xf numFmtId="176" fontId="12" fillId="0" borderId="1" xfId="1" applyNumberFormat="1" applyFont="1" applyBorder="1" applyAlignment="1">
      <alignment horizontal="center" vertical="center"/>
    </xf>
    <xf numFmtId="176" fontId="12" fillId="4" borderId="1" xfId="1" applyNumberFormat="1" applyFon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4" borderId="15" xfId="0" applyFill="1" applyBorder="1" applyAlignment="1">
      <alignment horizontal="center" vertical="center" shrinkToFit="1"/>
    </xf>
    <xf numFmtId="176" fontId="0" fillId="0" borderId="1" xfId="0" applyNumberFormat="1" applyBorder="1"/>
    <xf numFmtId="176" fontId="0" fillId="4" borderId="1" xfId="0" applyNumberFormat="1" applyFill="1" applyBorder="1"/>
    <xf numFmtId="0" fontId="0" fillId="0" borderId="19" xfId="0" applyBorder="1" applyAlignment="1">
      <alignment vertical="center"/>
    </xf>
    <xf numFmtId="0" fontId="0" fillId="0" borderId="1" xfId="0" applyBorder="1" applyAlignment="1">
      <alignment horizontal="left" vertical="center" shrinkToFit="1"/>
    </xf>
    <xf numFmtId="183" fontId="12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 shrinkToFit="1"/>
    </xf>
    <xf numFmtId="0" fontId="7" fillId="0" borderId="70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49" fontId="10" fillId="3" borderId="31" xfId="0" applyNumberFormat="1" applyFont="1" applyFill="1" applyBorder="1" applyAlignment="1">
      <alignment horizontal="center" vertical="center"/>
    </xf>
    <xf numFmtId="49" fontId="10" fillId="3" borderId="37" xfId="0" applyNumberFormat="1" applyFont="1" applyFill="1" applyBorder="1" applyAlignment="1">
      <alignment horizontal="center" vertical="center"/>
    </xf>
    <xf numFmtId="49" fontId="10" fillId="3" borderId="29" xfId="0" applyNumberFormat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textRotation="255" wrapText="1" shrinkToFit="1"/>
    </xf>
    <xf numFmtId="0" fontId="0" fillId="0" borderId="32" xfId="0" applyBorder="1" applyAlignment="1">
      <alignment horizontal="center" vertical="center" textRotation="255" wrapText="1" shrinkToFit="1"/>
    </xf>
    <xf numFmtId="0" fontId="0" fillId="0" borderId="12" xfId="0" applyBorder="1" applyAlignment="1">
      <alignment horizontal="center" vertical="center" textRotation="255" wrapText="1" shrinkToFit="1"/>
    </xf>
    <xf numFmtId="0" fontId="0" fillId="0" borderId="25" xfId="0" applyBorder="1" applyAlignment="1">
      <alignment horizontal="center" vertical="center" wrapText="1" shrinkToFit="1"/>
    </xf>
    <xf numFmtId="0" fontId="0" fillId="0" borderId="15" xfId="0" applyBorder="1"/>
    <xf numFmtId="0" fontId="0" fillId="0" borderId="10" xfId="0" applyBorder="1"/>
    <xf numFmtId="0" fontId="0" fillId="0" borderId="0" xfId="0" applyAlignment="1">
      <alignment horizontal="center" vertical="center" textRotation="255" wrapText="1" shrinkToFit="1"/>
    </xf>
    <xf numFmtId="0" fontId="0" fillId="0" borderId="0" xfId="0" applyAlignment="1">
      <alignment horizontal="center" vertical="center" textRotation="255" shrinkToFit="1"/>
    </xf>
    <xf numFmtId="0" fontId="11" fillId="4" borderId="65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1" fillId="4" borderId="51" xfId="0" applyFont="1" applyFill="1" applyBorder="1" applyAlignment="1">
      <alignment horizontal="center" vertical="center"/>
    </xf>
    <xf numFmtId="0" fontId="11" fillId="4" borderId="47" xfId="0" applyFont="1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0" borderId="13" xfId="0" applyBorder="1" applyAlignment="1">
      <alignment vertical="center" textRotation="255" wrapText="1" shrinkToFit="1"/>
    </xf>
    <xf numFmtId="0" fontId="0" fillId="0" borderId="32" xfId="0" applyBorder="1" applyAlignment="1">
      <alignment vertical="center" textRotation="255" wrapText="1" shrinkToFit="1"/>
    </xf>
    <xf numFmtId="0" fontId="0" fillId="0" borderId="12" xfId="0" applyBorder="1" applyAlignment="1">
      <alignment vertical="center" textRotation="255" wrapText="1" shrinkToFit="1"/>
    </xf>
    <xf numFmtId="0" fontId="7" fillId="0" borderId="0" xfId="0" applyFont="1" applyAlignment="1">
      <alignment horizontal="center" vertical="center" textRotation="255" wrapText="1" shrinkToFit="1"/>
    </xf>
    <xf numFmtId="0" fontId="0" fillId="0" borderId="13" xfId="0" applyBorder="1" applyAlignment="1">
      <alignment horizontal="center" vertical="center" textRotation="255" shrinkToFit="1"/>
    </xf>
    <xf numFmtId="0" fontId="0" fillId="0" borderId="32" xfId="0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 textRotation="255" shrinkToFit="1"/>
    </xf>
    <xf numFmtId="0" fontId="12" fillId="0" borderId="4" xfId="1" applyFont="1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4" borderId="13" xfId="0" applyFill="1" applyBorder="1" applyAlignment="1">
      <alignment horizontal="center" vertical="center" textRotation="255" wrapText="1" shrinkToFit="1"/>
    </xf>
    <xf numFmtId="0" fontId="0" fillId="4" borderId="32" xfId="0" applyFill="1" applyBorder="1" applyAlignment="1">
      <alignment horizontal="center" vertical="center" textRotation="255" wrapText="1" shrinkToFit="1"/>
    </xf>
    <xf numFmtId="0" fontId="0" fillId="4" borderId="12" xfId="0" applyFill="1" applyBorder="1" applyAlignment="1">
      <alignment horizontal="center" vertical="center" textRotation="255" wrapText="1" shrinkToFit="1"/>
    </xf>
    <xf numFmtId="0" fontId="0" fillId="4" borderId="53" xfId="0" applyFill="1" applyBorder="1" applyAlignment="1">
      <alignment horizontal="center" vertical="center" textRotation="255" wrapText="1" shrinkToFit="1"/>
    </xf>
    <xf numFmtId="0" fontId="0" fillId="4" borderId="52" xfId="0" applyFill="1" applyBorder="1" applyAlignment="1">
      <alignment horizontal="center" vertical="center" textRotation="255" wrapText="1" shrinkToFit="1"/>
    </xf>
    <xf numFmtId="0" fontId="0" fillId="4" borderId="50" xfId="0" applyFill="1" applyBorder="1" applyAlignment="1">
      <alignment horizontal="center" vertical="center" textRotation="255" wrapText="1" shrinkToFit="1"/>
    </xf>
    <xf numFmtId="0" fontId="12" fillId="0" borderId="24" xfId="1" applyFont="1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 wrapText="1" shrinkToFit="1"/>
    </xf>
    <xf numFmtId="0" fontId="0" fillId="0" borderId="16" xfId="0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78" fontId="0" fillId="0" borderId="38" xfId="0" applyNumberFormat="1" applyBorder="1" applyAlignment="1">
      <alignment horizontal="center" vertical="center"/>
    </xf>
    <xf numFmtId="178" fontId="0" fillId="0" borderId="29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0" fontId="12" fillId="0" borderId="49" xfId="1" applyFont="1" applyBorder="1" applyAlignment="1">
      <alignment horizontal="center" vertical="center" textRotation="255"/>
    </xf>
    <xf numFmtId="0" fontId="7" fillId="0" borderId="3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5" fillId="0" borderId="41" xfId="0" applyNumberFormat="1" applyFont="1" applyBorder="1" applyAlignment="1">
      <alignment horizontal="left" vertical="center"/>
    </xf>
    <xf numFmtId="0" fontId="11" fillId="4" borderId="74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textRotation="255" wrapText="1" shrinkToFit="1"/>
    </xf>
    <xf numFmtId="0" fontId="0" fillId="0" borderId="27" xfId="0" applyBorder="1" applyAlignment="1">
      <alignment horizontal="center" vertical="center" textRotation="255" wrapText="1" shrinkToFit="1"/>
    </xf>
    <xf numFmtId="0" fontId="0" fillId="0" borderId="36" xfId="0" applyBorder="1" applyAlignment="1">
      <alignment horizontal="center" vertical="center" textRotation="255" wrapText="1" shrinkToFit="1"/>
    </xf>
    <xf numFmtId="0" fontId="0" fillId="0" borderId="9" xfId="0" applyBorder="1" applyAlignment="1">
      <alignment horizontal="center" vertical="center" textRotation="255" wrapText="1" shrinkToFit="1"/>
    </xf>
    <xf numFmtId="178" fontId="0" fillId="0" borderId="37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textRotation="255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0" fillId="4" borderId="0" xfId="0" applyFill="1" applyAlignment="1">
      <alignment horizontal="center" vertical="center" textRotation="255" shrinkToFit="1"/>
    </xf>
    <xf numFmtId="0" fontId="0" fillId="0" borderId="7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0" fontId="12" fillId="0" borderId="16" xfId="1" applyFont="1" applyBorder="1" applyAlignment="1">
      <alignment horizontal="center" vertical="center" textRotation="255" wrapText="1" shrinkToFit="1"/>
    </xf>
    <xf numFmtId="0" fontId="0" fillId="4" borderId="13" xfId="0" applyFill="1" applyBorder="1" applyAlignment="1">
      <alignment horizontal="center" vertical="center" textRotation="255" shrinkToFit="1"/>
    </xf>
    <xf numFmtId="0" fontId="0" fillId="4" borderId="32" xfId="0" applyFill="1" applyBorder="1" applyAlignment="1">
      <alignment horizontal="center" vertical="center" textRotation="255" shrinkToFit="1"/>
    </xf>
    <xf numFmtId="0" fontId="0" fillId="4" borderId="12" xfId="0" applyFill="1" applyBorder="1" applyAlignment="1">
      <alignment horizontal="center" vertical="center" textRotation="255" shrinkToFit="1"/>
    </xf>
    <xf numFmtId="0" fontId="11" fillId="0" borderId="6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textRotation="255" wrapText="1" shrinkToFi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4" borderId="73" xfId="0" applyFill="1" applyBorder="1" applyAlignment="1">
      <alignment horizontal="center" vertical="center" textRotation="255" wrapText="1" shrinkToFit="1"/>
    </xf>
    <xf numFmtId="0" fontId="0" fillId="4" borderId="34" xfId="0" applyFill="1" applyBorder="1" applyAlignment="1">
      <alignment horizontal="center" vertical="center" textRotation="255" wrapText="1" shrinkToFit="1"/>
    </xf>
    <xf numFmtId="0" fontId="0" fillId="4" borderId="8" xfId="0" applyFill="1" applyBorder="1" applyAlignment="1">
      <alignment horizontal="center" vertical="center" textRotation="255" wrapText="1" shrinkToFit="1"/>
    </xf>
    <xf numFmtId="0" fontId="12" fillId="0" borderId="14" xfId="1" applyFont="1" applyBorder="1" applyAlignment="1">
      <alignment horizontal="center" vertical="center" textRotation="255"/>
    </xf>
    <xf numFmtId="0" fontId="12" fillId="0" borderId="73" xfId="1" applyFont="1" applyBorder="1" applyAlignment="1">
      <alignment horizontal="center" vertical="center" textRotation="255"/>
    </xf>
    <xf numFmtId="0" fontId="12" fillId="0" borderId="8" xfId="1" applyFont="1" applyBorder="1" applyAlignment="1">
      <alignment horizontal="center" vertical="center" textRotation="255"/>
    </xf>
    <xf numFmtId="0" fontId="12" fillId="0" borderId="14" xfId="1" applyFont="1" applyBorder="1" applyAlignment="1">
      <alignment horizontal="center" vertical="center"/>
    </xf>
    <xf numFmtId="178" fontId="0" fillId="0" borderId="52" xfId="0" applyNumberFormat="1" applyBorder="1" applyAlignment="1">
      <alignment horizontal="center" vertical="center"/>
    </xf>
    <xf numFmtId="178" fontId="0" fillId="4" borderId="38" xfId="0" applyNumberFormat="1" applyFill="1" applyBorder="1" applyAlignment="1">
      <alignment horizontal="center" vertical="center"/>
    </xf>
    <xf numFmtId="178" fontId="0" fillId="4" borderId="37" xfId="0" applyNumberForma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shrinkToFit="1"/>
    </xf>
    <xf numFmtId="0" fontId="34" fillId="0" borderId="1" xfId="1" applyFont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 shrinkToFit="1"/>
    </xf>
    <xf numFmtId="0" fontId="35" fillId="4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11" fillId="0" borderId="70" xfId="0" applyFont="1" applyBorder="1" applyAlignment="1">
      <alignment horizontal="center" vertical="center"/>
    </xf>
    <xf numFmtId="177" fontId="0" fillId="0" borderId="18" xfId="0" applyNumberFormat="1" applyBorder="1" applyAlignment="1">
      <alignment horizontal="center"/>
    </xf>
    <xf numFmtId="179" fontId="0" fillId="0" borderId="0" xfId="0" applyNumberFormat="1" applyBorder="1"/>
    <xf numFmtId="0" fontId="0" fillId="0" borderId="0" xfId="0" applyBorder="1" applyAlignment="1">
      <alignment horizontal="center"/>
    </xf>
    <xf numFmtId="0" fontId="12" fillId="0" borderId="0" xfId="1" applyFont="1" applyBorder="1" applyAlignment="1">
      <alignment horizontal="center" vertical="center"/>
    </xf>
    <xf numFmtId="176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vertical="center" textRotation="255" wrapText="1" shrinkToFit="1"/>
    </xf>
    <xf numFmtId="179" fontId="0" fillId="0" borderId="0" xfId="0" applyNumberForma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shrinkToFit="1"/>
    </xf>
    <xf numFmtId="0" fontId="12" fillId="4" borderId="0" xfId="1" applyFont="1" applyFill="1" applyBorder="1" applyAlignment="1">
      <alignment horizontal="center" vertical="center"/>
    </xf>
    <xf numFmtId="0" fontId="30" fillId="4" borderId="0" xfId="1" applyFont="1" applyFill="1" applyBorder="1" applyAlignment="1">
      <alignment horizontal="center" vertical="center"/>
    </xf>
    <xf numFmtId="179" fontId="12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shrinkToFit="1"/>
    </xf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vertical="top" wrapText="1"/>
    </xf>
    <xf numFmtId="0" fontId="0" fillId="4" borderId="0" xfId="0" applyFill="1" applyBorder="1" applyAlignment="1">
      <alignment horizontal="center" vertical="center"/>
    </xf>
    <xf numFmtId="179" fontId="3" fillId="0" borderId="0" xfId="0" applyNumberFormat="1" applyFont="1" applyBorder="1" applyAlignment="1">
      <alignment vertical="center" wrapText="1" shrinkToFit="1"/>
    </xf>
    <xf numFmtId="179" fontId="0" fillId="0" borderId="0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3">
    <cellStyle name="一般" xfId="0" builtinId="0"/>
    <cellStyle name="一般 2" xfId="1"/>
    <cellStyle name="一般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nch\AppData\Roaming\Microsoft\Excel\104&#24180;06&#26376;&#21320;&#39184;&#39135;&#356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7週"/>
      <sheetName val="Sheet1"/>
      <sheetName val="Sheet2"/>
      <sheetName val="Sheet3"/>
      <sheetName val="第18週"/>
      <sheetName val="第19週 "/>
      <sheetName val="第20週 "/>
      <sheetName val="第21週"/>
      <sheetName val="菜單"/>
      <sheetName val="便餐餐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三杯雞</v>
          </cell>
          <cell r="F2" t="str">
            <v>大頭菜肉絲湯</v>
          </cell>
          <cell r="G2" t="str">
            <v>大骨</v>
          </cell>
        </row>
        <row r="3">
          <cell r="F3" t="str">
            <v>山藥大骨湯</v>
          </cell>
          <cell r="G3" t="str">
            <v>小白菜</v>
          </cell>
        </row>
        <row r="4">
          <cell r="F4" t="str">
            <v>山藥雞湯</v>
          </cell>
          <cell r="G4" t="str">
            <v>小魚干</v>
          </cell>
        </row>
        <row r="5">
          <cell r="F5" t="str">
            <v>冬瓜湯</v>
          </cell>
          <cell r="G5" t="str">
            <v>吻仔魚</v>
          </cell>
        </row>
        <row r="6">
          <cell r="F6" t="str">
            <v>冬瓜湯魚丸</v>
          </cell>
          <cell r="G6" t="str">
            <v>蟹肉</v>
          </cell>
        </row>
        <row r="7">
          <cell r="F7" t="str">
            <v>冬瓜湯蛤蜊</v>
          </cell>
          <cell r="G7" t="str">
            <v>翡翠</v>
          </cell>
        </row>
        <row r="8">
          <cell r="F8" t="str">
            <v>玉米湯牛蒡金針</v>
          </cell>
          <cell r="G8" t="str">
            <v>高麗菜</v>
          </cell>
        </row>
        <row r="9">
          <cell r="F9" t="str">
            <v>玉米湯高麗菜</v>
          </cell>
          <cell r="G9" t="str">
            <v>山東白菜</v>
          </cell>
        </row>
        <row r="10">
          <cell r="F10" t="str">
            <v>玉米濃湯</v>
          </cell>
          <cell r="G10" t="str">
            <v>山藥</v>
          </cell>
        </row>
        <row r="11">
          <cell r="F11" t="str">
            <v>筍絲湯豆腐</v>
          </cell>
          <cell r="G11" t="str">
            <v>冬瓜</v>
          </cell>
        </row>
        <row r="12">
          <cell r="F12" t="str">
            <v>竹筍湯</v>
          </cell>
          <cell r="G12" t="str">
            <v>玉米粉</v>
          </cell>
        </row>
        <row r="13">
          <cell r="F13" t="str">
            <v>胡瓜湯蟹肉</v>
          </cell>
          <cell r="G13" t="str">
            <v>玉米粒</v>
          </cell>
        </row>
        <row r="14">
          <cell r="F14" t="str">
            <v>味噌湯</v>
          </cell>
          <cell r="G14" t="str">
            <v>玉米塊</v>
          </cell>
        </row>
        <row r="15">
          <cell r="F15" t="str">
            <v>味噌湯海帶芽</v>
          </cell>
          <cell r="G15" t="str">
            <v>白蘿蔔</v>
          </cell>
        </row>
        <row r="16">
          <cell r="F16" t="str">
            <v>味噌湯小魚干</v>
          </cell>
          <cell r="G16" t="str">
            <v>雞蛋</v>
          </cell>
        </row>
        <row r="17">
          <cell r="F17" t="str">
            <v>味噌湯柴魚</v>
          </cell>
          <cell r="G17" t="str">
            <v>豆腐</v>
          </cell>
        </row>
        <row r="18">
          <cell r="F18" t="str">
            <v>味噌湯高麗菜</v>
          </cell>
          <cell r="G18" t="str">
            <v>味噌</v>
          </cell>
        </row>
        <row r="19">
          <cell r="F19" t="str">
            <v>翡翠吻仔湯</v>
          </cell>
          <cell r="G19" t="str">
            <v>芹菜</v>
          </cell>
        </row>
        <row r="20">
          <cell r="F20" t="str">
            <v>南瓜蔬菜湯</v>
          </cell>
          <cell r="G20" t="str">
            <v>杏鮑菇</v>
          </cell>
        </row>
        <row r="21">
          <cell r="F21" t="str">
            <v>蛋花湯白菜蕃茄</v>
          </cell>
          <cell r="G21" t="str">
            <v>金針菇</v>
          </cell>
        </row>
        <row r="22">
          <cell r="F22" t="str">
            <v>蛋花湯金針菇</v>
          </cell>
          <cell r="G22" t="str">
            <v>洋蔥</v>
          </cell>
        </row>
        <row r="23">
          <cell r="F23" t="str">
            <v>蛋花湯金針菇蕃茄</v>
          </cell>
          <cell r="G23" t="str">
            <v>紅蘿蔔</v>
          </cell>
        </row>
        <row r="24">
          <cell r="F24" t="str">
            <v>蛋花湯海帶芽</v>
          </cell>
          <cell r="G24" t="str">
            <v>胡瓜</v>
          </cell>
        </row>
        <row r="25">
          <cell r="F25" t="str">
            <v>蛋花湯紫菜</v>
          </cell>
          <cell r="G25" t="str">
            <v>韭菜</v>
          </cell>
        </row>
        <row r="26">
          <cell r="F26" t="str">
            <v>魚丸湯白蘿蔔</v>
          </cell>
          <cell r="G26" t="str">
            <v>青蔥</v>
          </cell>
        </row>
        <row r="27">
          <cell r="F27" t="str">
            <v>魚丸湯白菜</v>
          </cell>
          <cell r="G27" t="str">
            <v>香菜</v>
          </cell>
        </row>
        <row r="28">
          <cell r="F28" t="str">
            <v>魚丸湯胡瓜</v>
          </cell>
          <cell r="G28" t="str">
            <v>海帶芽</v>
          </cell>
        </row>
        <row r="29">
          <cell r="F29" t="str">
            <v>紫菜湯玉米粒</v>
          </cell>
          <cell r="G29" t="str">
            <v>馬鈴薯</v>
          </cell>
        </row>
        <row r="30">
          <cell r="F30" t="str">
            <v>榨菜湯</v>
          </cell>
          <cell r="G30" t="str">
            <v>魚丸</v>
          </cell>
        </row>
        <row r="31">
          <cell r="F31" t="str">
            <v>鮮菇湯</v>
          </cell>
          <cell r="G31" t="str">
            <v>魚羹</v>
          </cell>
        </row>
        <row r="32">
          <cell r="F32" t="str">
            <v>酸菜鴨肉湯</v>
          </cell>
          <cell r="G32" t="str">
            <v>竹筍</v>
          </cell>
        </row>
        <row r="33">
          <cell r="F33" t="str">
            <v>酸菜雞肉湯</v>
          </cell>
          <cell r="G33" t="str">
            <v>筍絲</v>
          </cell>
        </row>
        <row r="34">
          <cell r="F34" t="str">
            <v>酸辣湯</v>
          </cell>
          <cell r="G34" t="str">
            <v>紫菜</v>
          </cell>
        </row>
        <row r="35">
          <cell r="F35" t="str">
            <v>豬血湯</v>
          </cell>
          <cell r="G35" t="str">
            <v>菜心</v>
          </cell>
        </row>
        <row r="36">
          <cell r="F36" t="str">
            <v>餛飩湯</v>
          </cell>
          <cell r="G36" t="str">
            <v>蛤蜊</v>
          </cell>
        </row>
        <row r="37">
          <cell r="F37" t="str">
            <v>薑母鴨</v>
          </cell>
          <cell r="G37" t="str">
            <v>黑輪</v>
          </cell>
        </row>
        <row r="38">
          <cell r="F38" t="str">
            <v>蘿蔔湯玉米</v>
          </cell>
          <cell r="G38" t="str">
            <v>榨菜</v>
          </cell>
        </row>
        <row r="39">
          <cell r="F39" t="str">
            <v>蘿蔔湯玉米紅蘿蔔</v>
          </cell>
          <cell r="G39" t="str">
            <v>豬肉絲</v>
          </cell>
        </row>
        <row r="40">
          <cell r="F40" t="str">
            <v>蘿蔔湯黑輪</v>
          </cell>
          <cell r="G40" t="str">
            <v>豬血</v>
          </cell>
        </row>
        <row r="41">
          <cell r="F41" t="str">
            <v>仙草茶</v>
          </cell>
          <cell r="G41" t="str">
            <v>火腿丁</v>
          </cell>
        </row>
        <row r="42">
          <cell r="F42" t="str">
            <v>芋頭湯</v>
          </cell>
          <cell r="G42" t="str">
            <v>蕃茄</v>
          </cell>
        </row>
        <row r="43">
          <cell r="F43" t="str">
            <v>紅棗白木耳湯</v>
          </cell>
          <cell r="G43" t="str">
            <v>薑絲</v>
          </cell>
        </row>
        <row r="44">
          <cell r="F44" t="str">
            <v>粉圓湯</v>
          </cell>
          <cell r="G44" t="str">
            <v>鴨肉</v>
          </cell>
        </row>
        <row r="45">
          <cell r="F45" t="str">
            <v>紫米甜湯</v>
          </cell>
          <cell r="G45" t="str">
            <v>白木耳</v>
          </cell>
        </row>
        <row r="46">
          <cell r="F46" t="str">
            <v>綠豆湯</v>
          </cell>
          <cell r="G46" t="str">
            <v>紅棗</v>
          </cell>
        </row>
        <row r="47">
          <cell r="G47" t="str">
            <v>紫米</v>
          </cell>
        </row>
        <row r="48">
          <cell r="G48" t="str">
            <v>綠豆</v>
          </cell>
        </row>
        <row r="49">
          <cell r="G49" t="str">
            <v>龍眼</v>
          </cell>
        </row>
        <row r="50">
          <cell r="G50" t="str">
            <v>糯米</v>
          </cell>
        </row>
        <row r="51">
          <cell r="G51" t="str">
            <v>芋頭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5"/>
  <sheetViews>
    <sheetView tabSelected="1" zoomScale="75" zoomScaleNormal="75" zoomScalePageLayoutView="75" workbookViewId="0">
      <selection activeCell="E8" sqref="E8"/>
    </sheetView>
  </sheetViews>
  <sheetFormatPr defaultColWidth="8.875" defaultRowHeight="21" x14ac:dyDescent="0.3"/>
  <cols>
    <col min="1" max="1" width="12.125" style="15" customWidth="1"/>
    <col min="2" max="2" width="9.25" style="18" customWidth="1"/>
    <col min="3" max="3" width="14.625" style="14" customWidth="1"/>
    <col min="4" max="4" width="27.125" style="14" customWidth="1"/>
    <col min="5" max="5" width="23.375" style="59" customWidth="1"/>
    <col min="6" max="6" width="16.25" style="18" customWidth="1"/>
    <col min="7" max="7" width="21.375" style="18" customWidth="1"/>
    <col min="8" max="8" width="9" style="18" customWidth="1"/>
    <col min="9" max="9" width="22.875" style="18" customWidth="1"/>
    <col min="10" max="10" width="12.25" style="20" customWidth="1"/>
    <col min="11" max="11" width="11.625" style="20" customWidth="1"/>
    <col min="12" max="12" width="10.75" style="20" customWidth="1"/>
    <col min="13" max="13" width="11.125" style="20" customWidth="1"/>
    <col min="14" max="14" width="9" style="20" customWidth="1"/>
    <col min="15" max="15" width="9" style="20" hidden="1" customWidth="1"/>
    <col min="16" max="16" width="10.125" style="20" customWidth="1"/>
    <col min="17" max="17" width="8.875" style="1"/>
    <col min="18" max="18" width="7.75" style="17" customWidth="1"/>
    <col min="19" max="19" width="9.625" style="17" customWidth="1"/>
    <col min="20" max="16384" width="8.875" style="17"/>
  </cols>
  <sheetData>
    <row r="1" spans="1:21" s="16" customFormat="1" ht="36" customHeight="1" thickBot="1" x14ac:dyDescent="0.3">
      <c r="A1" s="548" t="s">
        <v>410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</row>
    <row r="2" spans="1:21" s="16" customFormat="1" ht="45" customHeight="1" thickBot="1" x14ac:dyDescent="0.3">
      <c r="A2" s="450" t="s">
        <v>1</v>
      </c>
      <c r="B2" s="442" t="s">
        <v>2</v>
      </c>
      <c r="C2" s="204" t="s">
        <v>3</v>
      </c>
      <c r="D2" s="549" t="s">
        <v>31</v>
      </c>
      <c r="E2" s="550"/>
      <c r="F2" s="551"/>
      <c r="G2" s="70" t="s">
        <v>29</v>
      </c>
      <c r="H2" s="109" t="s">
        <v>32</v>
      </c>
      <c r="I2" s="251" t="s">
        <v>184</v>
      </c>
      <c r="J2" s="71" t="s">
        <v>111</v>
      </c>
      <c r="K2" s="72" t="s">
        <v>85</v>
      </c>
      <c r="L2" s="72" t="s">
        <v>30</v>
      </c>
      <c r="M2" s="72" t="s">
        <v>84</v>
      </c>
      <c r="N2" s="73" t="s">
        <v>82</v>
      </c>
      <c r="O2" s="73" t="s">
        <v>107</v>
      </c>
      <c r="P2" s="90" t="s">
        <v>33</v>
      </c>
      <c r="S2" s="22"/>
    </row>
    <row r="3" spans="1:21" s="16" customFormat="1" ht="33" customHeight="1" x14ac:dyDescent="0.25">
      <c r="A3" s="214" t="s">
        <v>203</v>
      </c>
      <c r="B3" s="443" t="s">
        <v>72</v>
      </c>
      <c r="C3" s="250" t="str">
        <f>第1週!P5</f>
        <v>白米飯</v>
      </c>
      <c r="D3" s="269" t="str">
        <f>第1週!P7</f>
        <v>咖哩豬肉飯(燴)</v>
      </c>
      <c r="E3" s="212" t="str">
        <f>第1週!P12</f>
        <v>綜合薯條(炸)</v>
      </c>
      <c r="F3" s="212" t="str">
        <f>第1週!P17</f>
        <v>有機蔬菜</v>
      </c>
      <c r="G3" s="212" t="str">
        <f>第1週!P22</f>
        <v>銀蘿排骨湯</v>
      </c>
      <c r="H3" s="145"/>
      <c r="I3" s="145"/>
      <c r="J3" s="386">
        <f>第1週!R30</f>
        <v>6.8031746031746039</v>
      </c>
      <c r="K3" s="208">
        <f>第1週!R31</f>
        <v>2.5142857142857142</v>
      </c>
      <c r="L3" s="208">
        <f>第1週!R32</f>
        <v>1.85</v>
      </c>
      <c r="M3" s="210">
        <v>2.5</v>
      </c>
      <c r="N3" s="57"/>
      <c r="O3" s="57"/>
      <c r="P3" s="121">
        <f t="shared" ref="P3:P6" si="0">J3*70+K3*75+L3*25+M3*45+N3*60</f>
        <v>823.54365079365084</v>
      </c>
      <c r="S3" s="22"/>
    </row>
    <row r="4" spans="1:21" ht="33" customHeight="1" x14ac:dyDescent="0.3">
      <c r="A4" s="214" t="s">
        <v>204</v>
      </c>
      <c r="B4" s="397" t="s">
        <v>121</v>
      </c>
      <c r="C4" s="205" t="str">
        <f>第1週!W5</f>
        <v>糙米飯</v>
      </c>
      <c r="D4" s="93" t="str">
        <f>第1週!W7</f>
        <v>黑胡椒雞丁(炒)</v>
      </c>
      <c r="E4" s="93" t="str">
        <f>第1週!W12</f>
        <v>肉燥銀芽(煮)</v>
      </c>
      <c r="F4" s="57" t="str">
        <f>第1週!W17</f>
        <v>有機蔬菜</v>
      </c>
      <c r="G4" s="88" t="str">
        <f>第1週!W22</f>
        <v>蔬菜味噌湯</v>
      </c>
      <c r="H4" s="145" t="s">
        <v>13</v>
      </c>
      <c r="I4" s="146"/>
      <c r="J4" s="386">
        <f>第1週!Y30</f>
        <v>6</v>
      </c>
      <c r="K4" s="208">
        <f>第1週!Y31</f>
        <v>2.7857142857142856</v>
      </c>
      <c r="L4" s="208">
        <f>第1週!Y32</f>
        <v>1.75</v>
      </c>
      <c r="M4" s="208">
        <v>2.5</v>
      </c>
      <c r="N4" s="122">
        <v>1</v>
      </c>
      <c r="O4" s="122"/>
      <c r="P4" s="121">
        <f t="shared" si="0"/>
        <v>845.17857142857144</v>
      </c>
    </row>
    <row r="5" spans="1:21" ht="33" customHeight="1" thickBot="1" x14ac:dyDescent="0.35">
      <c r="A5" s="441" t="s">
        <v>117</v>
      </c>
      <c r="B5" s="444" t="s">
        <v>122</v>
      </c>
      <c r="C5" s="206" t="str">
        <f>第1週!AD5</f>
        <v>白米飯</v>
      </c>
      <c r="D5" s="53" t="str">
        <f>第1週!AD7</f>
        <v>紅燒雞翅</v>
      </c>
      <c r="E5" s="53" t="str">
        <f>第1週!AD12</f>
        <v>木須炒蛋(炒)</v>
      </c>
      <c r="F5" s="53" t="str">
        <f>第1週!AD17</f>
        <v>有機蔬菜</v>
      </c>
      <c r="G5" s="144" t="str">
        <f>第1週!AD22</f>
        <v>冬瓜魚丸湯</v>
      </c>
      <c r="H5" s="94"/>
      <c r="I5" s="94" t="s">
        <v>127</v>
      </c>
      <c r="J5" s="387">
        <f>第1週!AF30</f>
        <v>5</v>
      </c>
      <c r="K5" s="209">
        <f>第1週!AF31</f>
        <v>2.7159090909090908</v>
      </c>
      <c r="L5" s="209">
        <f>第1週!AF32</f>
        <v>1.46</v>
      </c>
      <c r="M5" s="209">
        <v>2.5</v>
      </c>
      <c r="N5" s="123"/>
      <c r="O5" s="123"/>
      <c r="P5" s="124">
        <f t="shared" si="0"/>
        <v>702.69318181818176</v>
      </c>
    </row>
    <row r="6" spans="1:21" ht="33" customHeight="1" thickTop="1" x14ac:dyDescent="0.3">
      <c r="A6" s="214" t="s">
        <v>205</v>
      </c>
      <c r="B6" s="445" t="s">
        <v>120</v>
      </c>
      <c r="C6" s="93" t="str">
        <f>第2週!I5</f>
        <v>糙米飯</v>
      </c>
      <c r="D6" s="93" t="str">
        <f>第2週!I7</f>
        <v>醬爆雞肉(炒)</v>
      </c>
      <c r="E6" s="538" t="str">
        <f>第2週!I12</f>
        <v>香菇白菜滷(煮)</v>
      </c>
      <c r="F6" s="362" t="str">
        <f>第2週!I17</f>
        <v>有機蔬菜</v>
      </c>
      <c r="G6" s="362" t="str">
        <f>第2週!I22</f>
        <v>粉圓綠豆湯</v>
      </c>
      <c r="H6" s="145" t="s">
        <v>69</v>
      </c>
      <c r="I6" s="145"/>
      <c r="J6" s="363">
        <f>第2週!K30</f>
        <v>6.7</v>
      </c>
      <c r="K6" s="364">
        <f>第2週!K31</f>
        <v>2.5714285714285716</v>
      </c>
      <c r="L6" s="364">
        <f>第2週!K32</f>
        <v>1.65</v>
      </c>
      <c r="M6" s="364">
        <v>2.5</v>
      </c>
      <c r="N6" s="365">
        <v>1</v>
      </c>
      <c r="O6" s="365"/>
      <c r="P6" s="366">
        <f t="shared" si="0"/>
        <v>875.60714285714289</v>
      </c>
    </row>
    <row r="7" spans="1:21" s="16" customFormat="1" ht="33" customHeight="1" x14ac:dyDescent="0.25">
      <c r="A7" s="214" t="s">
        <v>206</v>
      </c>
      <c r="B7" s="446" t="s">
        <v>72</v>
      </c>
      <c r="C7" s="367" t="str">
        <f>第2週!P5</f>
        <v>鐵板麵</v>
      </c>
      <c r="D7" s="368" t="str">
        <f>第2週!P7</f>
        <v>義式肉醬麵</v>
      </c>
      <c r="E7" s="213" t="str">
        <f>第2週!P12</f>
        <v>香酥雞排(炸)</v>
      </c>
      <c r="F7" s="213" t="str">
        <f>第2週!P17</f>
        <v>有機蔬菜</v>
      </c>
      <c r="G7" s="213" t="str">
        <f>第2週!P22</f>
        <v>玉米濃湯</v>
      </c>
      <c r="H7" s="145"/>
      <c r="I7" s="146"/>
      <c r="J7" s="386">
        <f>第2週!R30</f>
        <v>5.9542483660130721</v>
      </c>
      <c r="K7" s="208">
        <f>第2週!R31</f>
        <v>2.761038961038961</v>
      </c>
      <c r="L7" s="208">
        <f>第2週!R32</f>
        <v>1.702</v>
      </c>
      <c r="M7" s="208">
        <v>2.5</v>
      </c>
      <c r="N7" s="125"/>
      <c r="O7" s="125"/>
      <c r="P7" s="121">
        <f t="shared" ref="P7:P21" si="1">J7*70+K7*75+L7*25+M7*45+N7*60</f>
        <v>778.92530769883706</v>
      </c>
      <c r="Q7" s="1"/>
      <c r="U7" s="32"/>
    </row>
    <row r="8" spans="1:21" s="16" customFormat="1" ht="33" customHeight="1" thickBot="1" x14ac:dyDescent="0.3">
      <c r="A8" s="441" t="s">
        <v>207</v>
      </c>
      <c r="B8" s="399" t="s">
        <v>271</v>
      </c>
      <c r="C8" s="53" t="str">
        <f>第2週!W5</f>
        <v>糙米飯</v>
      </c>
      <c r="D8" s="53" t="str">
        <f>第2週!W7</f>
        <v>三杯雞(炒)</v>
      </c>
      <c r="E8" s="53" t="str">
        <f>第2週!W12</f>
        <v>家常滷味(滷)</v>
      </c>
      <c r="F8" s="53" t="str">
        <f>第2週!W17</f>
        <v>有機蔬菜</v>
      </c>
      <c r="G8" s="53" t="str">
        <f>第2週!W22</f>
        <v>黃瓜排骨湯</v>
      </c>
      <c r="H8" s="145" t="s">
        <v>69</v>
      </c>
      <c r="I8" s="94"/>
      <c r="J8" s="387">
        <f>第2週!Y30</f>
        <v>6</v>
      </c>
      <c r="K8" s="209">
        <f>第2週!Y31</f>
        <v>2.6811688311688311</v>
      </c>
      <c r="L8" s="209">
        <f>第2週!Y32</f>
        <v>1.65</v>
      </c>
      <c r="M8" s="209">
        <v>2.5</v>
      </c>
      <c r="N8" s="123">
        <v>1</v>
      </c>
      <c r="O8" s="123"/>
      <c r="P8" s="124">
        <f>第2週!Y36</f>
        <v>834.83766233766232</v>
      </c>
      <c r="Q8" s="1"/>
      <c r="U8" s="32"/>
    </row>
    <row r="9" spans="1:21" ht="33" customHeight="1" thickTop="1" x14ac:dyDescent="0.3">
      <c r="A9" s="215" t="s">
        <v>272</v>
      </c>
      <c r="B9" s="447" t="s">
        <v>136</v>
      </c>
      <c r="C9" s="78" t="str">
        <f>第3週!B5</f>
        <v>白米飯</v>
      </c>
      <c r="D9" s="51" t="str">
        <f>第3週!B7</f>
        <v>洋芋燉肉</v>
      </c>
      <c r="E9" s="58" t="str">
        <f>第3週!B12</f>
        <v>什錦炒蛋(炒)</v>
      </c>
      <c r="F9" s="69" t="str">
        <f>第3週!B17</f>
        <v>有機蔬菜</v>
      </c>
      <c r="G9" s="391" t="str">
        <f>第3週!B22</f>
        <v>蘿蔔豆枝湯</v>
      </c>
      <c r="H9" s="146" t="s">
        <v>390</v>
      </c>
      <c r="I9" s="146"/>
      <c r="J9" s="388">
        <f>第3週!D30</f>
        <v>6.4444444444444446</v>
      </c>
      <c r="K9" s="210">
        <f>第3週!D31</f>
        <v>3.038636363636364</v>
      </c>
      <c r="L9" s="210">
        <f>第3週!D32</f>
        <v>1.5499999999999998</v>
      </c>
      <c r="M9" s="210">
        <v>2.5</v>
      </c>
      <c r="N9" s="122"/>
      <c r="O9" s="122"/>
      <c r="P9" s="126">
        <f>第3週!D36</f>
        <v>830.25883838383845</v>
      </c>
    </row>
    <row r="10" spans="1:21" s="49" customFormat="1" ht="33" customHeight="1" x14ac:dyDescent="0.3">
      <c r="A10" s="372" t="s">
        <v>208</v>
      </c>
      <c r="B10" s="397" t="s">
        <v>137</v>
      </c>
      <c r="C10" s="220" t="str">
        <f>第3週!I5</f>
        <v>糙米飯</v>
      </c>
      <c r="D10" s="93" t="str">
        <f>第3週!I7</f>
        <v>麻油肉片(炒)</v>
      </c>
      <c r="E10" s="539" t="str">
        <f>第3週!I12</f>
        <v>番茄豆腐燴花菜(煮)</v>
      </c>
      <c r="F10" s="52" t="str">
        <f>第3週!I17</f>
        <v>有機蔬菜</v>
      </c>
      <c r="G10" s="88" t="str">
        <f>第3週!I22</f>
        <v>香菇雞肉湯</v>
      </c>
      <c r="H10" s="145" t="s">
        <v>69</v>
      </c>
      <c r="I10" s="145"/>
      <c r="J10" s="386">
        <f>第3週!K30</f>
        <v>7.0571428571428569</v>
      </c>
      <c r="K10" s="210">
        <f>第3週!K31</f>
        <v>2.9571428571428569</v>
      </c>
      <c r="L10" s="208">
        <f>第3週!K32</f>
        <v>1.75</v>
      </c>
      <c r="M10" s="208" t="str">
        <f>第3週!K35</f>
        <v>2.3</v>
      </c>
      <c r="N10" s="125">
        <v>1</v>
      </c>
      <c r="O10" s="125"/>
      <c r="P10" s="121">
        <f t="shared" si="1"/>
        <v>923.03571428571422</v>
      </c>
      <c r="Q10" s="48"/>
    </row>
    <row r="11" spans="1:21" ht="33" customHeight="1" x14ac:dyDescent="0.3">
      <c r="A11" s="451" t="s">
        <v>209</v>
      </c>
      <c r="B11" s="398" t="s">
        <v>138</v>
      </c>
      <c r="C11" s="250" t="str">
        <f>第3週!P5</f>
        <v>油麵</v>
      </c>
      <c r="D11" s="249" t="str">
        <f>第3週!P7</f>
        <v>什錦炒麵(炒)</v>
      </c>
      <c r="E11" s="552" t="str">
        <f>第3週!P12</f>
        <v>鹹酥雞(炸)</v>
      </c>
      <c r="F11" s="553"/>
      <c r="G11" s="392" t="str">
        <f>第3週!P22</f>
        <v>玉米排骨湯</v>
      </c>
      <c r="H11" s="145"/>
      <c r="I11" s="145"/>
      <c r="J11" s="386">
        <f>第3週!R30</f>
        <v>6.0784313725490202</v>
      </c>
      <c r="K11" s="210">
        <f>第3週!R31</f>
        <v>3.0785714285714283</v>
      </c>
      <c r="L11" s="208">
        <f>第3週!R32</f>
        <v>1.48</v>
      </c>
      <c r="M11" s="208" t="str">
        <f>第3週!R35</f>
        <v>2.4</v>
      </c>
      <c r="N11" s="56"/>
      <c r="O11" s="190"/>
      <c r="P11" s="121">
        <f>第3週!R36</f>
        <v>801.38305322128849</v>
      </c>
    </row>
    <row r="12" spans="1:21" ht="33" customHeight="1" x14ac:dyDescent="0.3">
      <c r="A12" s="451" t="s">
        <v>210</v>
      </c>
      <c r="B12" s="397" t="s">
        <v>134</v>
      </c>
      <c r="C12" s="79" t="str">
        <f>第3週!W5</f>
        <v>糙米飯</v>
      </c>
      <c r="D12" s="93" t="str">
        <f>第3週!W7</f>
        <v>蠔油燒鴨(煮)</v>
      </c>
      <c r="E12" s="57" t="str">
        <f>第3週!W12</f>
        <v>紅蘿蔔炒蛋(炒)</v>
      </c>
      <c r="F12" s="93" t="str">
        <f>第3週!W17</f>
        <v>有機蔬菜</v>
      </c>
      <c r="G12" s="88" t="str">
        <f>第3週!W22</f>
        <v>魚丸芹菜湯</v>
      </c>
      <c r="H12" s="145" t="s">
        <v>69</v>
      </c>
      <c r="I12" s="145"/>
      <c r="J12" s="386">
        <f>第3週!Y30</f>
        <v>5</v>
      </c>
      <c r="K12" s="210">
        <f>第3週!Y31</f>
        <v>2.7344155844155842</v>
      </c>
      <c r="L12" s="210">
        <f>第3週!Y32</f>
        <v>1.62</v>
      </c>
      <c r="M12" s="210">
        <v>2.5</v>
      </c>
      <c r="N12" s="127">
        <v>1</v>
      </c>
      <c r="O12" s="125"/>
      <c r="P12" s="121">
        <f t="shared" si="1"/>
        <v>768.08116883116884</v>
      </c>
    </row>
    <row r="13" spans="1:21" s="16" customFormat="1" ht="33" customHeight="1" thickBot="1" x14ac:dyDescent="0.3">
      <c r="A13" s="441" t="s">
        <v>118</v>
      </c>
      <c r="B13" s="399" t="s">
        <v>135</v>
      </c>
      <c r="C13" s="206" t="str">
        <f>第1週!AD5</f>
        <v>白米飯</v>
      </c>
      <c r="D13" s="53" t="str">
        <f>第3週!AD7</f>
        <v>迷你火鍋(煮)</v>
      </c>
      <c r="E13" s="53" t="str">
        <f>第3週!AD12</f>
        <v>螞蟻上樹(炒)</v>
      </c>
      <c r="F13" s="53" t="str">
        <f>第3週!AD17</f>
        <v>有機青菜</v>
      </c>
      <c r="G13" s="393" t="str">
        <f>第3週!AD22</f>
        <v>味噌魚乾湯</v>
      </c>
      <c r="H13" s="94"/>
      <c r="I13" s="544" t="s">
        <v>391</v>
      </c>
      <c r="J13" s="387">
        <f>第3週!AF30</f>
        <v>7.166666666666667</v>
      </c>
      <c r="K13" s="209">
        <f>第3週!AF31</f>
        <v>2.6142857142857143</v>
      </c>
      <c r="L13" s="209">
        <f>第3週!AF32</f>
        <v>1.93</v>
      </c>
      <c r="M13" s="211">
        <v>2.5</v>
      </c>
      <c r="N13" s="54"/>
      <c r="O13" s="180"/>
      <c r="P13" s="124">
        <f t="shared" si="1"/>
        <v>858.4880952380953</v>
      </c>
      <c r="Q13" s="1"/>
      <c r="U13" s="32"/>
    </row>
    <row r="14" spans="1:21" s="16" customFormat="1" ht="33" customHeight="1" thickTop="1" x14ac:dyDescent="0.25">
      <c r="A14" s="214" t="s">
        <v>273</v>
      </c>
      <c r="B14" s="447" t="s">
        <v>73</v>
      </c>
      <c r="C14" s="221" t="str">
        <f>第4週!B5</f>
        <v>白米飯</v>
      </c>
      <c r="D14" s="51" t="str">
        <f>第4週!B7</f>
        <v>糖醋小翅腿(炸)</v>
      </c>
      <c r="E14" s="540" t="str">
        <f>第4週!B12</f>
        <v>澎湖魚乾花生干貝醬(炒)</v>
      </c>
      <c r="F14" s="51" t="str">
        <f>第4週!B17</f>
        <v>有機蔬菜</v>
      </c>
      <c r="G14" s="391" t="str">
        <f>第4週!B22</f>
        <v>蘿蔔玉米湯</v>
      </c>
      <c r="H14" s="146" t="s">
        <v>240</v>
      </c>
      <c r="I14" s="145"/>
      <c r="J14" s="389">
        <f>第4週!D30</f>
        <v>5.6764705882352944</v>
      </c>
      <c r="K14" s="210">
        <f>第4週!D31</f>
        <v>3.3071428571428569</v>
      </c>
      <c r="L14" s="210">
        <f>第4週!D32</f>
        <v>1.9</v>
      </c>
      <c r="M14" s="210">
        <v>2.5</v>
      </c>
      <c r="N14" s="122"/>
      <c r="O14" s="122"/>
      <c r="P14" s="126">
        <f t="shared" si="1"/>
        <v>805.38865546218494</v>
      </c>
      <c r="Q14" s="44"/>
    </row>
    <row r="15" spans="1:21" s="16" customFormat="1" ht="33" customHeight="1" x14ac:dyDescent="0.25">
      <c r="A15" s="214" t="s">
        <v>211</v>
      </c>
      <c r="B15" s="397" t="s">
        <v>137</v>
      </c>
      <c r="C15" s="222" t="str">
        <f>第4週!I5</f>
        <v>糙米飯</v>
      </c>
      <c r="D15" s="51" t="str">
        <f>第4週!I7</f>
        <v>塔香打拋肉(煮)</v>
      </c>
      <c r="E15" s="69" t="str">
        <f>第4週!I12</f>
        <v>甜薯炒蛋(炒)</v>
      </c>
      <c r="F15" s="69" t="str">
        <f>第4週!I17</f>
        <v>有機蔬菜</v>
      </c>
      <c r="G15" s="541" t="str">
        <f>第4週!I22</f>
        <v>桂圓銀耳養生湯</v>
      </c>
      <c r="H15" s="145" t="s">
        <v>69</v>
      </c>
      <c r="I15" s="145"/>
      <c r="J15" s="386">
        <f>第4週!K30</f>
        <v>4.8533333333333335</v>
      </c>
      <c r="K15" s="210">
        <f>第4週!K31</f>
        <v>2.7844155844155845</v>
      </c>
      <c r="L15" s="210">
        <f>第4週!K32</f>
        <v>1.53</v>
      </c>
      <c r="M15" s="210">
        <v>2.5</v>
      </c>
      <c r="N15" s="68">
        <v>1</v>
      </c>
      <c r="O15" s="181"/>
      <c r="P15" s="121">
        <f t="shared" si="1"/>
        <v>759.31450216450219</v>
      </c>
      <c r="Q15" s="19"/>
    </row>
    <row r="16" spans="1:21" ht="33" customHeight="1" x14ac:dyDescent="0.3">
      <c r="A16" s="214" t="s">
        <v>212</v>
      </c>
      <c r="B16" s="446" t="s">
        <v>138</v>
      </c>
      <c r="C16" s="360" t="str">
        <f>第4週!P5</f>
        <v>刈包</v>
      </c>
      <c r="D16" s="382" t="str">
        <f>第4週!P7</f>
        <v>魯肉片</v>
      </c>
      <c r="E16" s="554" t="str">
        <f>第4週!P12</f>
        <v>金瓜炒米粉(炒)</v>
      </c>
      <c r="F16" s="555"/>
      <c r="G16" s="542" t="str">
        <f>第4週!P22</f>
        <v>香菇肉羹湯</v>
      </c>
      <c r="H16" s="145"/>
      <c r="I16" s="145"/>
      <c r="J16" s="386">
        <f>第4週!R30</f>
        <v>5</v>
      </c>
      <c r="K16" s="208">
        <f>第4週!R31</f>
        <v>2.7012987012987013</v>
      </c>
      <c r="L16" s="208">
        <f>第4週!R32</f>
        <v>1.6</v>
      </c>
      <c r="M16" s="208">
        <v>2.5</v>
      </c>
      <c r="N16" s="191"/>
      <c r="O16" s="192"/>
      <c r="P16" s="121">
        <f t="shared" si="1"/>
        <v>705.09740259740261</v>
      </c>
      <c r="Q16" s="46"/>
      <c r="R16" s="98"/>
      <c r="S16" s="98"/>
    </row>
    <row r="17" spans="1:37" ht="33" customHeight="1" thickBot="1" x14ac:dyDescent="0.35">
      <c r="A17" s="214" t="s">
        <v>213</v>
      </c>
      <c r="B17" s="476" t="s">
        <v>134</v>
      </c>
      <c r="C17" s="206" t="str">
        <f>第4週!W5</f>
        <v>糙米飯</v>
      </c>
      <c r="D17" s="53" t="str">
        <f>第4週!W7</f>
        <v>炸魚丁(炸)</v>
      </c>
      <c r="E17" s="545" t="str">
        <f>第4週!W12</f>
        <v>韓式關東煮(煮)</v>
      </c>
      <c r="F17" s="53" t="str">
        <f>第4週!W17</f>
        <v>有機蔬菜</v>
      </c>
      <c r="G17" s="144" t="str">
        <f>第4週!W22</f>
        <v>海芽蛋花湯</v>
      </c>
      <c r="H17" s="94" t="s">
        <v>69</v>
      </c>
      <c r="I17" s="94"/>
      <c r="J17" s="387">
        <f>第4週!Y30</f>
        <v>6.913165266106442</v>
      </c>
      <c r="K17" s="209">
        <f>第4週!Y31</f>
        <v>2.8798701298701292</v>
      </c>
      <c r="L17" s="209">
        <f>第4週!Y32</f>
        <v>1.48</v>
      </c>
      <c r="M17" s="209">
        <v>2.5</v>
      </c>
      <c r="N17" s="477">
        <v>1</v>
      </c>
      <c r="O17" s="123"/>
      <c r="P17" s="124">
        <f t="shared" si="1"/>
        <v>909.41182836771065</v>
      </c>
    </row>
    <row r="18" spans="1:37" ht="33" customHeight="1" thickTop="1" x14ac:dyDescent="0.3">
      <c r="A18" s="478" t="s">
        <v>274</v>
      </c>
      <c r="B18" s="447" t="s">
        <v>123</v>
      </c>
      <c r="C18" s="78" t="str">
        <f>第5週!B5</f>
        <v>白米飯</v>
      </c>
      <c r="D18" s="58" t="str">
        <f>第5週!B7</f>
        <v>蜜汁雞(炒)</v>
      </c>
      <c r="E18" s="58" t="str">
        <f>第5週!B12</f>
        <v>番茄炒蛋</v>
      </c>
      <c r="F18" s="51" t="str">
        <f>第5週!B17</f>
        <v>有機蔬菜</v>
      </c>
      <c r="G18" s="394" t="str">
        <f>第5週!B22</f>
        <v>肉骨茶湯</v>
      </c>
      <c r="H18" s="146"/>
      <c r="I18" s="145" t="s">
        <v>392</v>
      </c>
      <c r="J18" s="388">
        <f>第5週!D30</f>
        <v>5.833333333333333</v>
      </c>
      <c r="K18" s="210">
        <f>第5週!D31</f>
        <v>3.1305194805194803</v>
      </c>
      <c r="L18" s="210">
        <f>第5週!D32</f>
        <v>1.5</v>
      </c>
      <c r="M18" s="210">
        <f>第5週!D35</f>
        <v>2.5</v>
      </c>
      <c r="N18" s="68"/>
      <c r="O18" s="68"/>
      <c r="P18" s="126">
        <f t="shared" si="1"/>
        <v>793.12229437229439</v>
      </c>
    </row>
    <row r="19" spans="1:37" ht="33" customHeight="1" x14ac:dyDescent="0.3">
      <c r="A19" s="479" t="s">
        <v>275</v>
      </c>
      <c r="B19" s="448" t="s">
        <v>71</v>
      </c>
      <c r="C19" s="369" t="str">
        <f>第5週!I5</f>
        <v>糙米飯</v>
      </c>
      <c r="D19" s="370" t="str">
        <f>第5週!I7</f>
        <v>蔥爆肉片(炒)</v>
      </c>
      <c r="E19" s="370" t="str">
        <f>第5週!I17</f>
        <v>有機蔬菜</v>
      </c>
      <c r="F19" s="370" t="str">
        <f>第5週!I17</f>
        <v>有機蔬菜</v>
      </c>
      <c r="G19" s="395" t="str">
        <f>第5週!I22</f>
        <v>冬瓜雞肉湯</v>
      </c>
      <c r="H19" s="361" t="s">
        <v>13</v>
      </c>
      <c r="I19" s="361"/>
      <c r="J19" s="363">
        <f>第5週!K30</f>
        <v>7.05</v>
      </c>
      <c r="K19" s="364">
        <f>第5週!K31</f>
        <v>2.7185714285714284</v>
      </c>
      <c r="L19" s="364">
        <f>第5週!K32</f>
        <v>2.0500000000000003</v>
      </c>
      <c r="M19" s="364" t="str">
        <f>第5週!K35</f>
        <v>2.5</v>
      </c>
      <c r="N19" s="371">
        <v>1</v>
      </c>
      <c r="O19" s="371"/>
      <c r="P19" s="366">
        <f t="shared" si="1"/>
        <v>921.14285714285711</v>
      </c>
    </row>
    <row r="20" spans="1:37" ht="33" customHeight="1" x14ac:dyDescent="0.3">
      <c r="A20" s="479" t="s">
        <v>215</v>
      </c>
      <c r="B20" s="449" t="s">
        <v>138</v>
      </c>
      <c r="C20" s="381" t="str">
        <f>第5週!P5</f>
        <v>白米飯</v>
      </c>
      <c r="D20" s="396" t="str">
        <f>第5週!P7</f>
        <v>什錦海鮮湯飯</v>
      </c>
      <c r="E20" s="381" t="str">
        <f>第5週!P17</f>
        <v>黑胡椒豬排</v>
      </c>
      <c r="F20" s="396" t="str">
        <f>第5週!P22</f>
        <v>有機蔬菜</v>
      </c>
      <c r="G20" s="484"/>
      <c r="H20" s="483"/>
      <c r="I20" s="145"/>
      <c r="J20" s="386">
        <f>第5週!R30</f>
        <v>6</v>
      </c>
      <c r="K20" s="208">
        <f>第5週!R31</f>
        <v>3.0857142857142854</v>
      </c>
      <c r="L20" s="208">
        <f>第5週!R32</f>
        <v>1.47</v>
      </c>
      <c r="M20" s="208" t="str">
        <f>第5週!R35</f>
        <v>2.5</v>
      </c>
      <c r="N20" s="56"/>
      <c r="O20" s="56"/>
      <c r="P20" s="366">
        <f t="shared" si="1"/>
        <v>800.67857142857144</v>
      </c>
    </row>
    <row r="21" spans="1:37" ht="33" customHeight="1" x14ac:dyDescent="0.3">
      <c r="A21" s="479" t="s">
        <v>214</v>
      </c>
      <c r="B21" s="79" t="s">
        <v>134</v>
      </c>
      <c r="C21" s="57" t="str">
        <f>第5週!W5</f>
        <v>白米飯</v>
      </c>
      <c r="D21" s="57" t="str">
        <f>第5週!W7</f>
        <v>羅宋燒雞</v>
      </c>
      <c r="E21" s="57" t="str">
        <f>第5週!W12</f>
        <v>花菜炒肉絲</v>
      </c>
      <c r="F21" s="57" t="str">
        <f>第5週!W17</f>
        <v>有機蔬菜</v>
      </c>
      <c r="G21" s="390" t="str">
        <f>第5週!W22</f>
        <v>甜薯龍骨湯</v>
      </c>
      <c r="H21" s="145" t="s">
        <v>69</v>
      </c>
      <c r="I21" s="145"/>
      <c r="J21" s="386">
        <f>第5週!Y30</f>
        <v>5.6388888888888893</v>
      </c>
      <c r="K21" s="208">
        <f>第5週!Y31</f>
        <v>3.0928571428571425</v>
      </c>
      <c r="L21" s="208">
        <f>第5週!Y32</f>
        <v>1.65</v>
      </c>
      <c r="M21" s="208" t="str">
        <f>第5週!Y35</f>
        <v>2.5</v>
      </c>
      <c r="N21" s="56">
        <v>1</v>
      </c>
      <c r="O21" s="56"/>
      <c r="P21" s="121">
        <f t="shared" si="1"/>
        <v>840.43650793650795</v>
      </c>
    </row>
    <row r="22" spans="1:37" ht="33" customHeight="1" x14ac:dyDescent="0.3">
      <c r="A22" s="480" t="s">
        <v>119</v>
      </c>
      <c r="B22" s="93" t="s">
        <v>122</v>
      </c>
      <c r="C22" s="205" t="str">
        <f>第5週!AD5</f>
        <v>白米飯</v>
      </c>
      <c r="D22" s="57" t="str">
        <f>第5週!AD7</f>
        <v>韓式泡菜鍋(煮)</v>
      </c>
      <c r="E22" s="57" t="str">
        <f>第5週!AD12</f>
        <v>玉米炒蛋(炒)</v>
      </c>
      <c r="F22" s="57" t="str">
        <f>第5週!AD17</f>
        <v>有機蔬菜</v>
      </c>
      <c r="G22" s="57" t="str">
        <f>第5週!AD22</f>
        <v>鮮菇湯</v>
      </c>
      <c r="H22" s="481"/>
      <c r="I22" s="543" t="s">
        <v>393</v>
      </c>
      <c r="J22" s="208">
        <f>第5週!AF30</f>
        <v>5.5686274509803919</v>
      </c>
      <c r="K22" s="208">
        <f>第5週!AF31</f>
        <v>2.8181818181818183</v>
      </c>
      <c r="L22" s="208">
        <f>第5週!AF32</f>
        <v>1.94</v>
      </c>
      <c r="M22" s="208">
        <v>2.5</v>
      </c>
      <c r="N22" s="56">
        <v>1</v>
      </c>
      <c r="O22" s="56"/>
      <c r="P22" s="482">
        <f>第5週!AF36</f>
        <v>822.16755793226389</v>
      </c>
    </row>
    <row r="23" spans="1:37" s="26" customFormat="1" ht="25.5" x14ac:dyDescent="0.3">
      <c r="A23" s="33" t="s">
        <v>81</v>
      </c>
      <c r="D23" s="33" t="s">
        <v>24</v>
      </c>
      <c r="G23" s="33" t="s">
        <v>20</v>
      </c>
      <c r="H23" s="26" t="s">
        <v>19</v>
      </c>
      <c r="I23" s="12"/>
      <c r="L23" s="33" t="s">
        <v>27</v>
      </c>
      <c r="Z23" s="17"/>
      <c r="AA23" s="10"/>
      <c r="AB23" s="10"/>
      <c r="AC23" s="130"/>
      <c r="AH23"/>
      <c r="AI23"/>
      <c r="AJ23"/>
      <c r="AK23"/>
    </row>
    <row r="24" spans="1:37" s="3" customFormat="1" x14ac:dyDescent="0.3">
      <c r="A24" s="547" t="s">
        <v>22</v>
      </c>
      <c r="B24" s="547"/>
      <c r="C24" s="547"/>
      <c r="D24" s="547"/>
      <c r="E24" s="547"/>
      <c r="F24" s="547"/>
      <c r="G24" s="547"/>
      <c r="H24" s="547"/>
      <c r="I24" s="12" t="s">
        <v>185</v>
      </c>
      <c r="J24" s="31"/>
      <c r="K24" s="43"/>
      <c r="L24" s="43"/>
      <c r="M24" s="43"/>
      <c r="N24" s="43"/>
      <c r="O24" s="43"/>
      <c r="P24" s="43"/>
      <c r="AA24"/>
      <c r="AB24" s="132"/>
      <c r="AC24" s="119"/>
      <c r="AD24" s="119"/>
      <c r="AE24" s="25"/>
      <c r="AF24" s="10"/>
      <c r="AG24" s="10"/>
      <c r="AH24"/>
      <c r="AI24"/>
      <c r="AJ24"/>
      <c r="AK24"/>
    </row>
    <row r="25" spans="1:37" s="29" customFormat="1" ht="19.5" customHeight="1" x14ac:dyDescent="0.25">
      <c r="A25" s="546" t="s">
        <v>12</v>
      </c>
      <c r="B25" s="546"/>
      <c r="C25" s="546"/>
      <c r="D25" s="546"/>
      <c r="E25" s="546"/>
      <c r="F25" s="546"/>
      <c r="G25" s="546"/>
      <c r="H25" s="546"/>
      <c r="I25" s="546"/>
      <c r="J25" s="546"/>
      <c r="K25" s="546"/>
      <c r="L25" s="546"/>
      <c r="M25" s="546"/>
      <c r="N25" s="546"/>
      <c r="O25" s="546"/>
      <c r="P25" s="546"/>
      <c r="Q25" s="546"/>
      <c r="AA25"/>
      <c r="AB25" s="132"/>
      <c r="AC25" s="119"/>
      <c r="AD25" s="119"/>
      <c r="AE25" s="25"/>
      <c r="AF25" s="41"/>
      <c r="AG25" s="39"/>
      <c r="AH25"/>
      <c r="AI25"/>
      <c r="AJ25"/>
      <c r="AK25"/>
    </row>
    <row r="26" spans="1:37" s="29" customFormat="1" ht="19.5" x14ac:dyDescent="0.3">
      <c r="A26" s="30" t="s">
        <v>11</v>
      </c>
      <c r="B26" s="30"/>
      <c r="C26" s="30"/>
      <c r="E26" s="31"/>
      <c r="F26" s="31"/>
      <c r="G26" s="31"/>
      <c r="H26" s="30"/>
      <c r="I26" s="26" t="s">
        <v>186</v>
      </c>
      <c r="J26" s="3"/>
      <c r="K26" s="31"/>
      <c r="L26" s="31"/>
      <c r="M26" s="31"/>
      <c r="N26" s="31"/>
      <c r="O26" s="31"/>
      <c r="P26" s="32"/>
      <c r="AA26"/>
      <c r="AB26"/>
      <c r="AC26" s="87"/>
      <c r="AD26" s="130"/>
      <c r="AE26" s="130"/>
      <c r="AF26"/>
      <c r="AG26"/>
      <c r="AH26"/>
      <c r="AI26"/>
      <c r="AJ26"/>
      <c r="AK26"/>
    </row>
    <row r="27" spans="1:37" s="135" customFormat="1" ht="33" customHeight="1" x14ac:dyDescent="0.25">
      <c r="A27" s="134"/>
      <c r="B27" s="33"/>
      <c r="C27" s="33"/>
      <c r="D27" s="33"/>
      <c r="E27" s="33"/>
      <c r="F27" s="33"/>
      <c r="G27" s="33"/>
      <c r="J27" s="32"/>
      <c r="K27" s="136"/>
      <c r="L27" s="136"/>
      <c r="M27" s="136"/>
      <c r="N27" s="137"/>
      <c r="O27" s="137"/>
      <c r="P27" s="32"/>
    </row>
    <row r="28" spans="1:37" x14ac:dyDescent="0.3">
      <c r="E28" s="18"/>
      <c r="J28" s="131"/>
    </row>
    <row r="29" spans="1:37" ht="25.5" x14ac:dyDescent="0.3">
      <c r="C29" s="33"/>
      <c r="D29" s="77"/>
      <c r="E29" s="33"/>
      <c r="F29" s="33"/>
      <c r="G29" s="33"/>
      <c r="H29" s="33"/>
      <c r="I29" s="30"/>
      <c r="J29" s="131"/>
      <c r="K29" s="31"/>
      <c r="L29" s="18"/>
      <c r="M29" s="18"/>
      <c r="N29" s="31"/>
      <c r="O29" s="31"/>
      <c r="P29" s="19"/>
      <c r="Q29" s="19"/>
    </row>
    <row r="30" spans="1:37" x14ac:dyDescent="0.3">
      <c r="E30" s="18"/>
      <c r="I30" s="135"/>
    </row>
    <row r="31" spans="1:37" s="16" customFormat="1" ht="24.6" customHeight="1" x14ac:dyDescent="0.25">
      <c r="A31" s="21"/>
      <c r="B31" s="13"/>
      <c r="C31" s="23"/>
      <c r="D31" s="33"/>
      <c r="E31" s="23"/>
      <c r="F31" s="23"/>
      <c r="G31" s="23"/>
      <c r="H31" s="23"/>
      <c r="I31" s="18"/>
      <c r="J31" s="23"/>
      <c r="K31" s="23"/>
      <c r="L31" s="23"/>
      <c r="M31" s="23"/>
      <c r="N31" s="23"/>
      <c r="O31" s="23"/>
      <c r="P31" s="23"/>
      <c r="R31" s="23"/>
      <c r="S31" s="23"/>
      <c r="T31" s="23"/>
      <c r="U31" s="23"/>
      <c r="V31" s="23"/>
    </row>
    <row r="32" spans="1:37" s="16" customFormat="1" ht="22.5" customHeight="1" x14ac:dyDescent="0.25">
      <c r="A32" s="21"/>
      <c r="B32" s="13"/>
      <c r="C32" s="23"/>
      <c r="D32" s="23"/>
      <c r="E32" s="60"/>
      <c r="F32" s="23"/>
      <c r="G32" s="23"/>
      <c r="H32" s="23"/>
      <c r="I32" s="33"/>
      <c r="J32" s="23"/>
      <c r="K32" s="23"/>
      <c r="L32" s="23"/>
      <c r="M32" s="23"/>
      <c r="N32" s="23"/>
      <c r="O32" s="23"/>
      <c r="P32" s="23"/>
    </row>
    <row r="33" spans="1:16" s="16" customFormat="1" ht="21.75" customHeight="1" x14ac:dyDescent="0.25">
      <c r="A33" s="21"/>
      <c r="B33" s="13"/>
      <c r="C33" s="45"/>
      <c r="D33" s="45"/>
      <c r="E33" s="61"/>
      <c r="F33" s="45"/>
      <c r="G33" s="45"/>
      <c r="I33" s="18"/>
      <c r="J33" s="18"/>
      <c r="K33" s="18"/>
      <c r="L33" s="18"/>
      <c r="M33" s="18"/>
      <c r="N33" s="18"/>
      <c r="O33" s="18"/>
      <c r="P33" s="19"/>
    </row>
    <row r="34" spans="1:16" s="16" customFormat="1" ht="24.6" customHeight="1" x14ac:dyDescent="0.25">
      <c r="A34" s="21"/>
      <c r="B34" s="13"/>
      <c r="C34" s="18"/>
      <c r="D34" s="18"/>
      <c r="E34" s="59"/>
      <c r="F34" s="18"/>
      <c r="G34" s="18"/>
      <c r="I34" s="23"/>
      <c r="J34" s="18"/>
      <c r="K34" s="18"/>
      <c r="L34" s="18"/>
      <c r="M34" s="18"/>
      <c r="N34" s="18"/>
      <c r="O34" s="18"/>
      <c r="P34" s="19"/>
    </row>
    <row r="35" spans="1:16" s="16" customFormat="1" ht="24.6" customHeight="1" x14ac:dyDescent="0.25">
      <c r="A35" s="21"/>
      <c r="E35" s="47"/>
      <c r="I35" s="23"/>
    </row>
    <row r="36" spans="1:16" s="16" customFormat="1" ht="24.6" customHeight="1" x14ac:dyDescent="0.25">
      <c r="A36" s="21"/>
      <c r="E36" s="47"/>
    </row>
    <row r="37" spans="1:16" s="16" customFormat="1" ht="24.6" customHeight="1" x14ac:dyDescent="0.25">
      <c r="A37" s="21"/>
      <c r="B37" s="13"/>
      <c r="C37" s="12"/>
      <c r="D37" s="12"/>
      <c r="E37" s="62"/>
      <c r="F37" s="12"/>
      <c r="G37" s="12"/>
      <c r="J37" s="18"/>
      <c r="K37" s="18"/>
      <c r="L37" s="18"/>
      <c r="M37" s="18"/>
      <c r="N37" s="18"/>
      <c r="O37" s="18"/>
      <c r="P37" s="19"/>
    </row>
    <row r="38" spans="1:16" ht="16.5" customHeight="1" x14ac:dyDescent="0.3">
      <c r="B38" s="16"/>
      <c r="H38" s="17"/>
      <c r="I38" s="16"/>
      <c r="J38" s="18"/>
      <c r="K38" s="18"/>
      <c r="L38" s="18"/>
      <c r="M38" s="18"/>
      <c r="N38" s="18"/>
      <c r="O38" s="18"/>
      <c r="P38" s="19"/>
    </row>
    <row r="39" spans="1:16" x14ac:dyDescent="0.3">
      <c r="I39" s="16"/>
    </row>
    <row r="40" spans="1:16" x14ac:dyDescent="0.3">
      <c r="I40" s="16"/>
    </row>
    <row r="41" spans="1:16" x14ac:dyDescent="0.3">
      <c r="I41" s="17"/>
    </row>
    <row r="42" spans="1:16" s="16" customFormat="1" ht="33.75" customHeight="1" x14ac:dyDescent="0.25">
      <c r="A42" s="18"/>
      <c r="C42" s="18"/>
      <c r="D42" s="18"/>
      <c r="E42" s="59"/>
      <c r="F42" s="18"/>
      <c r="G42" s="18"/>
      <c r="I42" s="18"/>
      <c r="J42" s="18"/>
      <c r="K42" s="18"/>
      <c r="L42" s="18"/>
      <c r="M42" s="18"/>
      <c r="N42" s="18"/>
      <c r="O42" s="18"/>
      <c r="P42" s="18"/>
    </row>
    <row r="45" spans="1:16" x14ac:dyDescent="0.3">
      <c r="I45" s="16"/>
    </row>
  </sheetData>
  <mergeCells count="6">
    <mergeCell ref="A25:Q25"/>
    <mergeCell ref="A24:H24"/>
    <mergeCell ref="A1:P1"/>
    <mergeCell ref="D2:F2"/>
    <mergeCell ref="E11:F11"/>
    <mergeCell ref="E16:F16"/>
  </mergeCells>
  <phoneticPr fontId="1" type="noConversion"/>
  <printOptions horizontalCentered="1"/>
  <pageMargins left="0" right="0" top="0" bottom="0" header="0" footer="0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66"/>
  <sheetViews>
    <sheetView zoomScale="80" zoomScaleNormal="80" workbookViewId="0">
      <selection sqref="A1:AJ1"/>
    </sheetView>
  </sheetViews>
  <sheetFormatPr defaultColWidth="8.875" defaultRowHeight="16.5" x14ac:dyDescent="0.25"/>
  <cols>
    <col min="2" max="2" width="9.625" customWidth="1"/>
    <col min="3" max="3" width="10.625" customWidth="1"/>
    <col min="4" max="4" width="8.375" customWidth="1"/>
    <col min="5" max="7" width="5.625" hidden="1" customWidth="1"/>
    <col min="8" max="8" width="5.625" style="282" customWidth="1"/>
    <col min="9" max="9" width="9.625" customWidth="1"/>
    <col min="10" max="10" width="10.625" style="4" customWidth="1"/>
    <col min="11" max="11" width="8.375" customWidth="1"/>
    <col min="12" max="14" width="5.625" hidden="1" customWidth="1"/>
    <col min="15" max="15" width="5.625" style="282" customWidth="1"/>
    <col min="16" max="16" width="9.625" customWidth="1"/>
    <col min="17" max="17" width="10.625" style="4" customWidth="1"/>
    <col min="18" max="18" width="8.375" customWidth="1"/>
    <col min="19" max="21" width="5.625" hidden="1" customWidth="1"/>
    <col min="22" max="22" width="5.625" style="307" customWidth="1"/>
    <col min="23" max="23" width="9.625" customWidth="1"/>
    <col min="24" max="24" width="10.625" customWidth="1"/>
    <col min="25" max="25" width="8.375" customWidth="1"/>
    <col min="26" max="28" width="5.625" hidden="1" customWidth="1"/>
    <col min="29" max="29" width="5.625" style="307" customWidth="1"/>
    <col min="30" max="30" width="9.625" customWidth="1"/>
    <col min="31" max="31" width="10.625" customWidth="1"/>
    <col min="32" max="32" width="8.375" customWidth="1"/>
    <col min="33" max="35" width="5.625" hidden="1" customWidth="1"/>
    <col min="36" max="36" width="5.875" style="282" customWidth="1"/>
  </cols>
  <sheetData>
    <row r="1" spans="1:45" ht="21" customHeight="1" x14ac:dyDescent="0.25">
      <c r="A1" s="615" t="s">
        <v>409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16"/>
      <c r="AL1" s="16"/>
      <c r="AM1" s="16"/>
      <c r="AN1" s="16"/>
    </row>
    <row r="2" spans="1:45" ht="21" customHeight="1" thickBot="1" x14ac:dyDescent="0.35">
      <c r="A2" s="138" t="s">
        <v>354</v>
      </c>
      <c r="J2"/>
      <c r="Q2"/>
      <c r="S2" t="s">
        <v>101</v>
      </c>
      <c r="W2" s="616" t="s">
        <v>6</v>
      </c>
      <c r="X2" s="617"/>
      <c r="Y2" s="617"/>
      <c r="AD2" s="616" t="s">
        <v>8</v>
      </c>
      <c r="AE2" s="616"/>
      <c r="AF2" s="616"/>
      <c r="AK2" s="139"/>
      <c r="AL2" s="140"/>
      <c r="AM2" s="141"/>
      <c r="AN2" s="139"/>
      <c r="AO2" s="3"/>
      <c r="AP2" s="139"/>
      <c r="AQ2" s="139"/>
      <c r="AR2" s="139"/>
    </row>
    <row r="3" spans="1:45" s="130" customFormat="1" ht="24" customHeight="1" thickBot="1" x14ac:dyDescent="0.3">
      <c r="A3" s="38" t="s">
        <v>74</v>
      </c>
      <c r="B3" s="613"/>
      <c r="C3" s="614"/>
      <c r="D3" s="610"/>
      <c r="E3" s="611"/>
      <c r="F3" s="611"/>
      <c r="G3" s="611"/>
      <c r="H3" s="612"/>
      <c r="I3" s="613"/>
      <c r="J3" s="614"/>
      <c r="K3" s="610" t="s">
        <v>77</v>
      </c>
      <c r="L3" s="611"/>
      <c r="M3" s="611"/>
      <c r="N3" s="611"/>
      <c r="O3" s="611"/>
      <c r="P3" s="613" t="s">
        <v>266</v>
      </c>
      <c r="Q3" s="614"/>
      <c r="R3" s="619" t="s">
        <v>76</v>
      </c>
      <c r="S3" s="620"/>
      <c r="T3" s="620"/>
      <c r="U3" s="620"/>
      <c r="V3" s="621"/>
      <c r="W3" s="613">
        <v>45201</v>
      </c>
      <c r="X3" s="614"/>
      <c r="Y3" s="610" t="s">
        <v>355</v>
      </c>
      <c r="Z3" s="611"/>
      <c r="AA3" s="611"/>
      <c r="AB3" s="611"/>
      <c r="AC3" s="612"/>
      <c r="AD3" s="613">
        <v>45202</v>
      </c>
      <c r="AE3" s="614"/>
      <c r="AF3" s="622" t="s">
        <v>40</v>
      </c>
      <c r="AG3" s="623"/>
      <c r="AH3" s="623"/>
      <c r="AI3" s="623"/>
      <c r="AJ3" s="624"/>
      <c r="AK3" s="428"/>
      <c r="AL3" s="429"/>
      <c r="AM3" s="39"/>
      <c r="AN3" s="39"/>
    </row>
    <row r="4" spans="1:45" s="4" customFormat="1" ht="18" customHeight="1" x14ac:dyDescent="0.25">
      <c r="A4" s="34" t="s">
        <v>34</v>
      </c>
      <c r="B4" s="142"/>
      <c r="C4" s="36"/>
      <c r="D4" s="36"/>
      <c r="E4" s="196"/>
      <c r="F4" s="196"/>
      <c r="G4" s="196"/>
      <c r="H4" s="283"/>
      <c r="I4" s="35" t="s">
        <v>356</v>
      </c>
      <c r="J4" s="36" t="s">
        <v>41</v>
      </c>
      <c r="K4" s="36" t="s">
        <v>357</v>
      </c>
      <c r="L4" s="196" t="s">
        <v>92</v>
      </c>
      <c r="M4" s="196" t="s">
        <v>93</v>
      </c>
      <c r="N4" s="196" t="s">
        <v>94</v>
      </c>
      <c r="O4" s="295"/>
      <c r="P4" s="6" t="s">
        <v>356</v>
      </c>
      <c r="Q4" s="36" t="s">
        <v>41</v>
      </c>
      <c r="R4" s="5" t="s">
        <v>340</v>
      </c>
      <c r="S4" s="151" t="s">
        <v>92</v>
      </c>
      <c r="T4" s="151" t="s">
        <v>93</v>
      </c>
      <c r="U4" s="151" t="s">
        <v>94</v>
      </c>
      <c r="V4" s="308" t="s">
        <v>54</v>
      </c>
      <c r="W4" s="8" t="s">
        <v>345</v>
      </c>
      <c r="X4" s="36" t="s">
        <v>41</v>
      </c>
      <c r="Y4" s="9" t="s">
        <v>340</v>
      </c>
      <c r="Z4" s="151" t="s">
        <v>92</v>
      </c>
      <c r="AA4" s="151" t="s">
        <v>93</v>
      </c>
      <c r="AB4" s="151" t="s">
        <v>94</v>
      </c>
      <c r="AC4" s="308" t="s">
        <v>54</v>
      </c>
      <c r="AD4" s="6" t="s">
        <v>345</v>
      </c>
      <c r="AE4" s="36" t="s">
        <v>41</v>
      </c>
      <c r="AF4" s="5" t="s">
        <v>340</v>
      </c>
      <c r="AG4" s="151" t="s">
        <v>92</v>
      </c>
      <c r="AH4" s="151" t="s">
        <v>93</v>
      </c>
      <c r="AI4" s="151" t="s">
        <v>94</v>
      </c>
      <c r="AJ4" s="332" t="s">
        <v>54</v>
      </c>
      <c r="AM4" s="172"/>
      <c r="AN4" s="254"/>
      <c r="AO4" s="254"/>
      <c r="AP4" s="168"/>
      <c r="AQ4" s="168"/>
      <c r="AR4" s="168"/>
    </row>
    <row r="5" spans="1:45" s="108" customFormat="1" ht="18" customHeight="1" x14ac:dyDescent="0.25">
      <c r="A5" s="596" t="s">
        <v>3</v>
      </c>
      <c r="B5" s="597"/>
      <c r="C5" s="63"/>
      <c r="D5" s="63"/>
      <c r="E5" s="63"/>
      <c r="F5" s="63"/>
      <c r="G5" s="63"/>
      <c r="H5" s="284"/>
      <c r="I5" s="609"/>
      <c r="J5" s="63"/>
      <c r="K5" s="63"/>
      <c r="L5" s="63"/>
      <c r="M5" s="63"/>
      <c r="N5" s="63"/>
      <c r="O5" s="296"/>
      <c r="P5" s="597" t="s">
        <v>125</v>
      </c>
      <c r="Q5" s="63" t="s">
        <v>126</v>
      </c>
      <c r="R5" s="63">
        <v>100</v>
      </c>
      <c r="S5" s="63">
        <f>R5/20</f>
        <v>5</v>
      </c>
      <c r="T5" s="63"/>
      <c r="U5" s="63"/>
      <c r="V5" s="309"/>
      <c r="W5" s="609" t="s">
        <v>39</v>
      </c>
      <c r="X5" s="63" t="s">
        <v>86</v>
      </c>
      <c r="Y5" s="63">
        <v>100</v>
      </c>
      <c r="Z5" s="63">
        <f>Y5/20</f>
        <v>5</v>
      </c>
      <c r="AA5" s="63"/>
      <c r="AB5" s="63"/>
      <c r="AC5" s="323"/>
      <c r="AD5" s="625" t="s">
        <v>197</v>
      </c>
      <c r="AE5" s="383" t="s">
        <v>169</v>
      </c>
      <c r="AF5" s="63">
        <v>100</v>
      </c>
      <c r="AG5" s="63">
        <f>AF5/20</f>
        <v>5</v>
      </c>
      <c r="AH5" s="63"/>
      <c r="AI5" s="63"/>
      <c r="AJ5" s="37"/>
      <c r="AM5" s="172"/>
      <c r="AN5" s="254"/>
      <c r="AO5" s="254"/>
      <c r="AP5" s="168"/>
      <c r="AQ5" s="168"/>
      <c r="AR5" s="168"/>
    </row>
    <row r="6" spans="1:45" s="108" customFormat="1" ht="18" customHeight="1" x14ac:dyDescent="0.25">
      <c r="A6" s="618"/>
      <c r="B6" s="598"/>
      <c r="C6" s="63"/>
      <c r="D6" s="63"/>
      <c r="E6" s="63"/>
      <c r="F6" s="63"/>
      <c r="G6" s="63"/>
      <c r="H6" s="284"/>
      <c r="I6" s="597"/>
      <c r="J6" s="63"/>
      <c r="K6" s="63"/>
      <c r="L6" s="63"/>
      <c r="M6" s="63"/>
      <c r="N6" s="63"/>
      <c r="O6" s="296"/>
      <c r="P6" s="598"/>
      <c r="Q6" s="63"/>
      <c r="R6" s="63"/>
      <c r="S6" s="63"/>
      <c r="T6" s="63"/>
      <c r="U6" s="63"/>
      <c r="V6" s="309"/>
      <c r="W6" s="597"/>
      <c r="X6" s="115" t="s">
        <v>87</v>
      </c>
      <c r="Y6" s="63">
        <v>20</v>
      </c>
      <c r="Z6" s="63">
        <f>Y6/20</f>
        <v>1</v>
      </c>
      <c r="AA6" s="63"/>
      <c r="AB6" s="63"/>
      <c r="AC6" s="323"/>
      <c r="AD6" s="626"/>
      <c r="AE6" s="384"/>
      <c r="AF6" s="63"/>
      <c r="AG6" s="63"/>
      <c r="AH6" s="63"/>
      <c r="AI6" s="63"/>
      <c r="AJ6" s="430"/>
      <c r="AM6" s="172"/>
      <c r="AN6" s="254"/>
      <c r="AO6" s="254"/>
      <c r="AP6" s="168"/>
      <c r="AQ6" s="168"/>
      <c r="AR6" s="168"/>
    </row>
    <row r="7" spans="1:45" s="108" customFormat="1" ht="18" customHeight="1" x14ac:dyDescent="0.25">
      <c r="A7" s="596" t="s">
        <v>35</v>
      </c>
      <c r="B7" s="556"/>
      <c r="C7" s="178"/>
      <c r="D7" s="178"/>
      <c r="E7" s="63"/>
      <c r="F7" s="177"/>
      <c r="G7" s="100"/>
      <c r="H7" s="284"/>
      <c r="I7" s="608"/>
      <c r="J7" s="4"/>
      <c r="K7" s="63"/>
      <c r="L7" s="149"/>
      <c r="M7" s="100"/>
      <c r="N7" s="100"/>
      <c r="O7" s="296"/>
      <c r="P7" s="608" t="s">
        <v>133</v>
      </c>
      <c r="Q7" s="115" t="s">
        <v>113</v>
      </c>
      <c r="R7" s="115">
        <v>75</v>
      </c>
      <c r="S7" s="148"/>
      <c r="T7" s="100">
        <f>R7/35</f>
        <v>2.1428571428571428</v>
      </c>
      <c r="U7" s="100"/>
      <c r="V7" s="309"/>
      <c r="W7" s="601" t="s">
        <v>290</v>
      </c>
      <c r="X7" s="63" t="s">
        <v>291</v>
      </c>
      <c r="Y7" s="174">
        <v>110</v>
      </c>
      <c r="Z7" s="100"/>
      <c r="AA7" s="230">
        <f>Y7*0.65/35</f>
        <v>2.0428571428571427</v>
      </c>
      <c r="AB7" s="100"/>
      <c r="AC7" s="323"/>
      <c r="AD7" s="556" t="s">
        <v>277</v>
      </c>
      <c r="AE7" s="178" t="s">
        <v>278</v>
      </c>
      <c r="AF7" s="178">
        <v>100</v>
      </c>
      <c r="AG7" s="100"/>
      <c r="AH7" s="100">
        <f>AF7*0.65/40</f>
        <v>1.625</v>
      </c>
      <c r="AI7" s="100"/>
      <c r="AJ7" s="114"/>
      <c r="AM7" s="172"/>
      <c r="AN7" s="254"/>
      <c r="AO7" s="254"/>
      <c r="AP7" s="168"/>
      <c r="AQ7" s="168"/>
      <c r="AR7" s="168"/>
    </row>
    <row r="8" spans="1:45" s="108" customFormat="1" ht="18" customHeight="1" x14ac:dyDescent="0.25">
      <c r="A8" s="596"/>
      <c r="B8" s="557"/>
      <c r="C8" s="178"/>
      <c r="D8" s="178"/>
      <c r="E8" s="63"/>
      <c r="F8" s="177"/>
      <c r="G8" s="100"/>
      <c r="H8" s="284"/>
      <c r="I8" s="608"/>
      <c r="J8" s="403"/>
      <c r="K8" s="63"/>
      <c r="L8" s="149"/>
      <c r="M8" s="92"/>
      <c r="N8" s="100"/>
      <c r="O8" s="296"/>
      <c r="P8" s="608"/>
      <c r="Q8" s="63" t="s">
        <v>191</v>
      </c>
      <c r="R8" s="116">
        <v>35</v>
      </c>
      <c r="S8" s="148">
        <f>R8/90</f>
        <v>0.3888888888888889</v>
      </c>
      <c r="T8" s="100"/>
      <c r="U8" s="100"/>
      <c r="V8" s="309"/>
      <c r="W8" s="602"/>
      <c r="X8" s="99" t="s">
        <v>124</v>
      </c>
      <c r="Y8" s="99">
        <v>15</v>
      </c>
      <c r="Z8" s="148"/>
      <c r="AA8" s="100"/>
      <c r="AB8" s="100">
        <f>Y8/100</f>
        <v>0.15</v>
      </c>
      <c r="AC8" s="323"/>
      <c r="AD8" s="557"/>
      <c r="AE8" s="178" t="s">
        <v>279</v>
      </c>
      <c r="AF8" s="178"/>
      <c r="AG8" s="100"/>
      <c r="AH8" s="100"/>
      <c r="AI8" s="152"/>
      <c r="AJ8" s="114"/>
      <c r="AM8" s="172"/>
      <c r="AP8" s="168"/>
      <c r="AQ8" s="168"/>
      <c r="AR8" s="168"/>
    </row>
    <row r="9" spans="1:45" s="108" customFormat="1" ht="18" customHeight="1" x14ac:dyDescent="0.25">
      <c r="A9" s="596"/>
      <c r="B9" s="557"/>
      <c r="C9" s="178"/>
      <c r="D9" s="178"/>
      <c r="E9" s="63"/>
      <c r="F9" s="177"/>
      <c r="G9" s="100"/>
      <c r="H9" s="284"/>
      <c r="I9" s="608"/>
      <c r="J9" s="91"/>
      <c r="K9" s="91"/>
      <c r="L9" s="149"/>
      <c r="M9" s="100"/>
      <c r="N9" s="100"/>
      <c r="O9" s="296"/>
      <c r="P9" s="608"/>
      <c r="Q9" s="99" t="s">
        <v>124</v>
      </c>
      <c r="R9" s="99">
        <v>15</v>
      </c>
      <c r="S9" s="148"/>
      <c r="T9" s="100"/>
      <c r="U9" s="100">
        <f>R9/100</f>
        <v>0.15</v>
      </c>
      <c r="V9" s="309"/>
      <c r="W9" s="602"/>
      <c r="X9" s="174" t="s">
        <v>241</v>
      </c>
      <c r="Y9" s="498">
        <v>20</v>
      </c>
      <c r="Z9" s="100"/>
      <c r="AA9" s="100"/>
      <c r="AB9" s="100">
        <f>Y9/100</f>
        <v>0.2</v>
      </c>
      <c r="AC9" s="323"/>
      <c r="AD9" s="557"/>
      <c r="AE9" s="680" t="s">
        <v>394</v>
      </c>
      <c r="AF9" s="178"/>
      <c r="AG9" s="100"/>
      <c r="AH9" s="100"/>
      <c r="AI9" s="152"/>
      <c r="AJ9" s="114"/>
      <c r="AM9" s="172"/>
      <c r="AN9" s="255"/>
      <c r="AO9" s="255"/>
      <c r="AP9" s="4"/>
      <c r="AQ9" s="4"/>
      <c r="AR9" s="168"/>
    </row>
    <row r="10" spans="1:45" s="108" customFormat="1" ht="18" customHeight="1" x14ac:dyDescent="0.25">
      <c r="A10" s="596"/>
      <c r="B10" s="557"/>
      <c r="C10" s="99"/>
      <c r="D10" s="178"/>
      <c r="E10" s="63"/>
      <c r="F10" s="177"/>
      <c r="G10" s="100"/>
      <c r="H10" s="284"/>
      <c r="I10" s="608"/>
      <c r="J10" s="91"/>
      <c r="K10" s="91"/>
      <c r="L10" s="150"/>
      <c r="M10" s="100"/>
      <c r="N10" s="100"/>
      <c r="O10" s="296"/>
      <c r="P10" s="608"/>
      <c r="Q10" s="99" t="s">
        <v>88</v>
      </c>
      <c r="R10" s="99">
        <v>25</v>
      </c>
      <c r="S10" s="148"/>
      <c r="T10" s="100"/>
      <c r="U10" s="100">
        <f>R10/100</f>
        <v>0.25</v>
      </c>
      <c r="V10" s="309"/>
      <c r="W10" s="602"/>
      <c r="X10" s="219"/>
      <c r="Y10" s="498"/>
      <c r="Z10" s="100"/>
      <c r="AA10" s="100"/>
      <c r="AB10" s="100"/>
      <c r="AC10" s="323"/>
      <c r="AD10" s="557"/>
      <c r="AE10" s="178"/>
      <c r="AF10" s="178"/>
      <c r="AG10" s="100"/>
      <c r="AH10" s="100"/>
      <c r="AI10" s="152"/>
      <c r="AJ10" s="114"/>
      <c r="AM10" s="172"/>
      <c r="AN10" s="254"/>
      <c r="AO10" s="255"/>
      <c r="AP10" s="4"/>
      <c r="AQ10" s="4"/>
      <c r="AR10" s="168"/>
    </row>
    <row r="11" spans="1:45" s="108" customFormat="1" ht="18" customHeight="1" x14ac:dyDescent="0.25">
      <c r="A11" s="596"/>
      <c r="B11" s="558"/>
      <c r="C11" s="100"/>
      <c r="D11" s="100"/>
      <c r="E11" s="63"/>
      <c r="F11" s="177"/>
      <c r="G11" s="100"/>
      <c r="H11" s="284"/>
      <c r="I11" s="608"/>
      <c r="J11" s="91"/>
      <c r="K11" s="91"/>
      <c r="L11" s="100"/>
      <c r="M11" s="100"/>
      <c r="N11" s="100"/>
      <c r="O11" s="296"/>
      <c r="P11" s="608"/>
      <c r="Q11" s="100"/>
      <c r="R11" s="100"/>
      <c r="S11" s="148"/>
      <c r="T11" s="100"/>
      <c r="U11" s="100"/>
      <c r="V11" s="309"/>
      <c r="W11" s="603"/>
      <c r="X11" s="431"/>
      <c r="Y11" s="498"/>
      <c r="Z11" s="100"/>
      <c r="AA11" s="100"/>
      <c r="AB11" s="100"/>
      <c r="AC11" s="323"/>
      <c r="AD11" s="558"/>
      <c r="AE11" s="106"/>
      <c r="AF11" s="106"/>
      <c r="AG11" s="100"/>
      <c r="AH11" s="100"/>
      <c r="AI11" s="152"/>
      <c r="AJ11" s="114"/>
      <c r="AM11" s="172"/>
      <c r="AN11" s="255"/>
      <c r="AO11" s="255"/>
      <c r="AP11"/>
      <c r="AQ11"/>
      <c r="AR11" s="168"/>
      <c r="AS11" s="253"/>
    </row>
    <row r="12" spans="1:45" s="108" customFormat="1" ht="18" customHeight="1" x14ac:dyDescent="0.25">
      <c r="A12" s="607" t="s">
        <v>36</v>
      </c>
      <c r="B12" s="556"/>
      <c r="C12" s="100"/>
      <c r="D12" s="92"/>
      <c r="E12" s="63"/>
      <c r="F12" s="422"/>
      <c r="G12" s="100"/>
      <c r="H12" s="284"/>
      <c r="I12" s="556"/>
      <c r="J12" s="91"/>
      <c r="K12" s="63"/>
      <c r="L12" s="92"/>
      <c r="M12" s="92"/>
      <c r="N12" s="100"/>
      <c r="O12" s="296"/>
      <c r="P12" s="608" t="s">
        <v>358</v>
      </c>
      <c r="Q12" s="63" t="s">
        <v>359</v>
      </c>
      <c r="R12" s="116">
        <v>40</v>
      </c>
      <c r="S12" s="148">
        <f>R12*0.7/40</f>
        <v>0.7</v>
      </c>
      <c r="T12" s="92"/>
      <c r="U12" s="100"/>
      <c r="V12" s="309"/>
      <c r="W12" s="556" t="s">
        <v>165</v>
      </c>
      <c r="X12" s="92" t="s">
        <v>166</v>
      </c>
      <c r="Y12" s="92">
        <v>40</v>
      </c>
      <c r="Z12" s="92"/>
      <c r="AA12" s="92"/>
      <c r="AB12" s="100">
        <f>Y12/100</f>
        <v>0.4</v>
      </c>
      <c r="AC12" s="323"/>
      <c r="AD12" s="557" t="s">
        <v>235</v>
      </c>
      <c r="AE12" s="412" t="s">
        <v>114</v>
      </c>
      <c r="AF12" s="233">
        <v>45</v>
      </c>
      <c r="AG12" s="92"/>
      <c r="AH12" s="92">
        <f>AF12/55</f>
        <v>0.81818181818181823</v>
      </c>
      <c r="AI12" s="100"/>
      <c r="AJ12" s="37"/>
      <c r="AM12" s="172"/>
      <c r="AN12" s="255"/>
      <c r="AO12" s="256"/>
      <c r="AP12"/>
      <c r="AQ12"/>
      <c r="AR12" s="168"/>
      <c r="AS12" s="111"/>
    </row>
    <row r="13" spans="1:45" s="108" customFormat="1" ht="18" customHeight="1" x14ac:dyDescent="0.25">
      <c r="A13" s="596"/>
      <c r="B13" s="557"/>
      <c r="C13" s="100"/>
      <c r="D13" s="92"/>
      <c r="E13" s="63"/>
      <c r="F13" s="177"/>
      <c r="G13" s="100"/>
      <c r="H13" s="284"/>
      <c r="I13" s="557"/>
      <c r="J13" s="403"/>
      <c r="K13" s="63"/>
      <c r="L13" s="92"/>
      <c r="M13" s="407"/>
      <c r="N13" s="100"/>
      <c r="O13" s="296"/>
      <c r="P13" s="608"/>
      <c r="Q13" s="63" t="s">
        <v>360</v>
      </c>
      <c r="R13" s="116">
        <v>25</v>
      </c>
      <c r="S13" s="148">
        <f>R13/35</f>
        <v>0.7142857142857143</v>
      </c>
      <c r="T13" s="100"/>
      <c r="U13" s="100"/>
      <c r="V13" s="309"/>
      <c r="W13" s="557"/>
      <c r="X13" s="91" t="s">
        <v>167</v>
      </c>
      <c r="Y13" s="92">
        <v>20</v>
      </c>
      <c r="Z13" s="92"/>
      <c r="AA13" s="100">
        <f>Y13*0.8/35</f>
        <v>0.45714285714285713</v>
      </c>
      <c r="AB13" s="100"/>
      <c r="AC13" s="323"/>
      <c r="AD13" s="557"/>
      <c r="AE13" s="405" t="s">
        <v>196</v>
      </c>
      <c r="AF13" s="179">
        <v>20</v>
      </c>
      <c r="AG13" s="50"/>
      <c r="AH13" s="50"/>
      <c r="AI13" s="100">
        <f>AF13/100</f>
        <v>0.2</v>
      </c>
      <c r="AJ13" s="37"/>
      <c r="AM13" s="172"/>
      <c r="AN13" s="257"/>
      <c r="AO13" s="255"/>
      <c r="AP13"/>
      <c r="AQ13"/>
      <c r="AR13" s="168"/>
      <c r="AS13" s="168"/>
    </row>
    <row r="14" spans="1:45" s="108" customFormat="1" ht="18" customHeight="1" x14ac:dyDescent="0.25">
      <c r="A14" s="596"/>
      <c r="B14" s="557"/>
      <c r="C14" s="100"/>
      <c r="D14" s="100"/>
      <c r="E14" s="63"/>
      <c r="F14" s="424"/>
      <c r="G14" s="100"/>
      <c r="H14" s="284"/>
      <c r="I14" s="557"/>
      <c r="J14" s="91"/>
      <c r="K14" s="91"/>
      <c r="L14" s="92"/>
      <c r="M14" s="92"/>
      <c r="N14" s="100"/>
      <c r="O14" s="296"/>
      <c r="P14" s="608"/>
      <c r="Q14" s="63" t="s">
        <v>176</v>
      </c>
      <c r="R14" s="63">
        <v>15</v>
      </c>
      <c r="S14" s="148"/>
      <c r="T14" s="100"/>
      <c r="U14" s="100">
        <f>R14/100</f>
        <v>0.15</v>
      </c>
      <c r="V14" s="309"/>
      <c r="W14" s="557"/>
      <c r="X14" s="173" t="s">
        <v>168</v>
      </c>
      <c r="Y14" s="92">
        <v>1</v>
      </c>
      <c r="Z14" s="92"/>
      <c r="AA14" s="92"/>
      <c r="AB14" s="100"/>
      <c r="AC14" s="323"/>
      <c r="AD14" s="557"/>
      <c r="AE14" s="405" t="s">
        <v>225</v>
      </c>
      <c r="AF14" s="179">
        <v>1</v>
      </c>
      <c r="AG14" s="50"/>
      <c r="AH14" s="50"/>
      <c r="AI14" s="100">
        <f>AF14/100</f>
        <v>0.01</v>
      </c>
      <c r="AJ14" s="37"/>
      <c r="AM14" s="96"/>
      <c r="AN14" s="10"/>
      <c r="AO14" s="130"/>
      <c r="AP14" s="10"/>
      <c r="AQ14" s="10"/>
      <c r="AR14" s="168"/>
      <c r="AS14" s="168"/>
    </row>
    <row r="15" spans="1:45" s="108" customFormat="1" ht="18" customHeight="1" x14ac:dyDescent="0.25">
      <c r="A15" s="596"/>
      <c r="B15" s="557"/>
      <c r="C15" s="100"/>
      <c r="D15" s="100"/>
      <c r="E15" s="63"/>
      <c r="F15" s="424"/>
      <c r="G15" s="50"/>
      <c r="H15" s="284"/>
      <c r="I15" s="557"/>
      <c r="J15" s="403"/>
      <c r="K15" s="63"/>
      <c r="L15" s="50"/>
      <c r="M15" s="100"/>
      <c r="N15" s="50"/>
      <c r="O15" s="296"/>
      <c r="P15" s="608"/>
      <c r="Q15" s="63" t="s">
        <v>258</v>
      </c>
      <c r="R15" s="116">
        <v>20</v>
      </c>
      <c r="S15" s="148"/>
      <c r="T15" s="92"/>
      <c r="U15" s="100">
        <f>R15/100</f>
        <v>0.2</v>
      </c>
      <c r="V15" s="309"/>
      <c r="W15" s="557"/>
      <c r="X15" s="403"/>
      <c r="Y15" s="92"/>
      <c r="Z15" s="50"/>
      <c r="AA15" s="50"/>
      <c r="AB15" s="100"/>
      <c r="AC15" s="323"/>
      <c r="AD15" s="557"/>
      <c r="AE15" s="405" t="s">
        <v>37</v>
      </c>
      <c r="AF15" s="179">
        <v>10</v>
      </c>
      <c r="AG15" s="50"/>
      <c r="AH15" s="50"/>
      <c r="AI15" s="100">
        <f>AF15/100</f>
        <v>0.1</v>
      </c>
      <c r="AJ15" s="37"/>
      <c r="AM15" s="96"/>
      <c r="AN15" s="97"/>
      <c r="AO15" s="10"/>
      <c r="AP15" s="10"/>
      <c r="AQ15" s="10"/>
      <c r="AR15" s="168"/>
      <c r="AS15" s="168"/>
    </row>
    <row r="16" spans="1:45" s="108" customFormat="1" ht="18" customHeight="1" x14ac:dyDescent="0.25">
      <c r="A16" s="596"/>
      <c r="B16" s="558"/>
      <c r="C16" s="50"/>
      <c r="D16" s="50"/>
      <c r="E16" s="63"/>
      <c r="F16" s="424"/>
      <c r="G16" s="50"/>
      <c r="H16" s="284"/>
      <c r="I16" s="558"/>
      <c r="J16" s="417"/>
      <c r="K16" s="63"/>
      <c r="L16" s="50"/>
      <c r="M16" s="50"/>
      <c r="N16" s="50"/>
      <c r="O16" s="296"/>
      <c r="P16" s="608"/>
      <c r="Q16" s="106"/>
      <c r="R16" s="106"/>
      <c r="S16" s="148"/>
      <c r="T16" s="50"/>
      <c r="U16" s="50"/>
      <c r="V16" s="309"/>
      <c r="W16" s="558"/>
      <c r="X16" s="92"/>
      <c r="Y16" s="92"/>
      <c r="Z16" s="50"/>
      <c r="AA16" s="50"/>
      <c r="AB16" s="50"/>
      <c r="AC16" s="323"/>
      <c r="AD16" s="558"/>
      <c r="AE16" s="106"/>
      <c r="AF16" s="233"/>
      <c r="AG16" s="50"/>
      <c r="AH16" s="50"/>
      <c r="AI16" s="92"/>
      <c r="AJ16" s="37"/>
      <c r="AM16" s="96"/>
      <c r="AN16" s="97"/>
      <c r="AO16" s="10"/>
      <c r="AP16" s="10"/>
      <c r="AQ16" s="10"/>
      <c r="AR16" s="168"/>
    </row>
    <row r="17" spans="1:60" ht="18" customHeight="1" x14ac:dyDescent="0.25">
      <c r="A17" s="604" t="s">
        <v>48</v>
      </c>
      <c r="B17" s="593"/>
      <c r="C17" s="91"/>
      <c r="D17" s="63"/>
      <c r="E17" s="63"/>
      <c r="F17" s="216"/>
      <c r="G17" s="100"/>
      <c r="H17" s="284"/>
      <c r="I17" s="593"/>
      <c r="J17" s="91"/>
      <c r="K17" s="63"/>
      <c r="L17" s="152"/>
      <c r="M17" s="152"/>
      <c r="N17" s="100"/>
      <c r="O17" s="296"/>
      <c r="P17" s="593" t="s">
        <v>128</v>
      </c>
      <c r="Q17" s="91" t="s">
        <v>99</v>
      </c>
      <c r="R17" s="63">
        <v>75</v>
      </c>
      <c r="S17" s="148"/>
      <c r="T17" s="91"/>
      <c r="U17" s="100">
        <f>R17/100</f>
        <v>0.75</v>
      </c>
      <c r="V17" s="309"/>
      <c r="W17" s="593" t="s">
        <v>128</v>
      </c>
      <c r="X17" s="91" t="s">
        <v>130</v>
      </c>
      <c r="Y17" s="63">
        <v>75</v>
      </c>
      <c r="Z17" s="152"/>
      <c r="AA17" s="152"/>
      <c r="AB17" s="100">
        <f>Y17/100</f>
        <v>0.75</v>
      </c>
      <c r="AC17" s="323"/>
      <c r="AD17" s="593" t="s">
        <v>128</v>
      </c>
      <c r="AE17" s="91" t="s">
        <v>130</v>
      </c>
      <c r="AF17" s="63">
        <v>75</v>
      </c>
      <c r="AG17" s="152"/>
      <c r="AH17" s="152"/>
      <c r="AI17" s="100">
        <f>AF17/100</f>
        <v>0.75</v>
      </c>
      <c r="AJ17" s="37"/>
      <c r="AM17" s="96"/>
      <c r="AN17" s="97"/>
      <c r="AO17" s="10"/>
      <c r="AP17" s="10"/>
      <c r="AQ17" s="10"/>
      <c r="AR17" s="168"/>
      <c r="AS17" s="130"/>
      <c r="AT17" s="25"/>
      <c r="AU17" s="10"/>
      <c r="AV17" s="10"/>
      <c r="AW17" s="130"/>
      <c r="AX17" s="25"/>
      <c r="AY17" s="10"/>
      <c r="AZ17" s="130"/>
      <c r="BA17" s="130"/>
      <c r="BB17" s="25"/>
      <c r="BC17" s="10"/>
      <c r="BD17" s="10"/>
      <c r="BF17" s="25"/>
      <c r="BG17" s="10"/>
      <c r="BH17" s="130"/>
    </row>
    <row r="18" spans="1:60" ht="18" customHeight="1" x14ac:dyDescent="0.25">
      <c r="A18" s="605"/>
      <c r="B18" s="594"/>
      <c r="C18" s="559"/>
      <c r="D18" s="91"/>
      <c r="E18" s="63"/>
      <c r="F18" s="216"/>
      <c r="G18" s="152"/>
      <c r="H18" s="284"/>
      <c r="I18" s="594"/>
      <c r="J18" s="559"/>
      <c r="K18" s="91"/>
      <c r="L18" s="152"/>
      <c r="M18" s="152"/>
      <c r="N18" s="152"/>
      <c r="O18" s="296"/>
      <c r="P18" s="594"/>
      <c r="Q18" s="559" t="s">
        <v>100</v>
      </c>
      <c r="R18" s="50"/>
      <c r="S18" s="148"/>
      <c r="T18" s="91"/>
      <c r="U18" s="152"/>
      <c r="V18" s="309"/>
      <c r="W18" s="594"/>
      <c r="X18" s="559" t="s">
        <v>100</v>
      </c>
      <c r="Y18" s="63"/>
      <c r="Z18" s="152"/>
      <c r="AA18" s="152"/>
      <c r="AB18" s="152"/>
      <c r="AC18" s="323"/>
      <c r="AD18" s="594"/>
      <c r="AE18" s="559" t="s">
        <v>100</v>
      </c>
      <c r="AF18" s="63"/>
      <c r="AG18" s="152"/>
      <c r="AH18" s="152"/>
      <c r="AI18" s="152"/>
      <c r="AJ18" s="37"/>
      <c r="AM18" s="96"/>
      <c r="AN18" s="97"/>
      <c r="AO18" s="10"/>
      <c r="AP18" s="10"/>
      <c r="AQ18" s="10"/>
      <c r="AR18" s="168"/>
      <c r="AS18" s="130"/>
      <c r="AT18" s="25"/>
      <c r="AU18" s="172"/>
      <c r="AV18" s="10"/>
      <c r="AW18" s="130"/>
      <c r="AX18" s="130"/>
      <c r="AY18" s="258"/>
      <c r="AZ18" s="168"/>
      <c r="BA18" s="259"/>
      <c r="BB18" s="25"/>
      <c r="BC18" s="24"/>
      <c r="BD18" s="10"/>
      <c r="BF18" s="25"/>
      <c r="BG18" s="24"/>
      <c r="BH18" s="10"/>
    </row>
    <row r="19" spans="1:60" ht="18" customHeight="1" x14ac:dyDescent="0.25">
      <c r="A19" s="605"/>
      <c r="B19" s="594"/>
      <c r="C19" s="599"/>
      <c r="D19" s="91"/>
      <c r="E19" s="63"/>
      <c r="F19" s="216"/>
      <c r="G19" s="152"/>
      <c r="H19" s="284"/>
      <c r="I19" s="594"/>
      <c r="J19" s="599"/>
      <c r="K19" s="91"/>
      <c r="L19" s="152"/>
      <c r="M19" s="152"/>
      <c r="N19" s="152"/>
      <c r="O19" s="296"/>
      <c r="P19" s="594"/>
      <c r="Q19" s="599"/>
      <c r="R19" s="50"/>
      <c r="S19" s="148"/>
      <c r="T19" s="91"/>
      <c r="U19" s="152"/>
      <c r="V19" s="309"/>
      <c r="W19" s="594"/>
      <c r="X19" s="560"/>
      <c r="Y19" s="91"/>
      <c r="Z19" s="152"/>
      <c r="AA19" s="152"/>
      <c r="AB19" s="152"/>
      <c r="AC19" s="323"/>
      <c r="AD19" s="594"/>
      <c r="AE19" s="560"/>
      <c r="AF19" s="91"/>
      <c r="AG19" s="152"/>
      <c r="AH19" s="152"/>
      <c r="AI19" s="152"/>
      <c r="AJ19" s="37"/>
      <c r="AM19" s="172"/>
      <c r="AN19" s="4"/>
      <c r="AO19" s="4"/>
      <c r="AP19" s="130"/>
      <c r="AQ19" s="10"/>
      <c r="AR19" s="168"/>
      <c r="AS19" s="130"/>
      <c r="AT19" s="25"/>
      <c r="AU19" s="172"/>
      <c r="AV19" s="10"/>
      <c r="AW19" s="130"/>
      <c r="AX19" s="130"/>
      <c r="AY19" s="258"/>
      <c r="AZ19" s="10"/>
      <c r="BA19" s="259"/>
      <c r="BB19" s="25"/>
      <c r="BC19" s="24"/>
      <c r="BD19" s="10"/>
      <c r="BF19" s="25"/>
      <c r="BG19" s="24"/>
      <c r="BH19" s="10"/>
    </row>
    <row r="20" spans="1:60" ht="18" customHeight="1" x14ac:dyDescent="0.25">
      <c r="A20" s="605"/>
      <c r="B20" s="594"/>
      <c r="C20" s="599"/>
      <c r="D20" s="91"/>
      <c r="E20" s="63"/>
      <c r="F20" s="216"/>
      <c r="G20" s="152"/>
      <c r="H20" s="284"/>
      <c r="I20" s="594"/>
      <c r="J20" s="599"/>
      <c r="K20" s="91"/>
      <c r="L20" s="152"/>
      <c r="M20" s="152"/>
      <c r="N20" s="152"/>
      <c r="O20" s="296"/>
      <c r="P20" s="594"/>
      <c r="Q20" s="599"/>
      <c r="R20" s="92"/>
      <c r="S20" s="148"/>
      <c r="T20" s="91"/>
      <c r="U20" s="152"/>
      <c r="V20" s="309"/>
      <c r="W20" s="594"/>
      <c r="X20" s="560"/>
      <c r="Y20" s="63"/>
      <c r="Z20" s="152"/>
      <c r="AA20" s="152"/>
      <c r="AB20" s="152"/>
      <c r="AC20" s="323"/>
      <c r="AD20" s="594"/>
      <c r="AE20" s="560"/>
      <c r="AF20" s="63"/>
      <c r="AG20" s="152"/>
      <c r="AH20" s="152"/>
      <c r="AI20" s="152"/>
      <c r="AJ20" s="37"/>
      <c r="AM20" s="172"/>
      <c r="AN20" s="4"/>
      <c r="AO20" s="4"/>
      <c r="AP20" s="130"/>
      <c r="AQ20" s="258"/>
      <c r="AR20" s="168"/>
      <c r="AS20" s="130"/>
      <c r="AT20" s="25"/>
      <c r="AU20" s="172"/>
      <c r="AV20" s="10"/>
      <c r="AW20" s="130"/>
      <c r="AX20" s="130"/>
      <c r="AY20" s="10"/>
      <c r="AZ20" s="10"/>
      <c r="BA20" s="259"/>
      <c r="BB20" s="25"/>
      <c r="BC20" s="24"/>
      <c r="BD20" s="10"/>
      <c r="BF20" s="25"/>
      <c r="BG20" s="24"/>
      <c r="BH20" s="130"/>
    </row>
    <row r="21" spans="1:60" ht="18" customHeight="1" x14ac:dyDescent="0.25">
      <c r="A21" s="606"/>
      <c r="B21" s="595"/>
      <c r="C21" s="600"/>
      <c r="D21" s="91"/>
      <c r="E21" s="63"/>
      <c r="F21" s="216"/>
      <c r="G21" s="152"/>
      <c r="H21" s="284"/>
      <c r="I21" s="595"/>
      <c r="J21" s="600"/>
      <c r="K21" s="91"/>
      <c r="L21" s="152"/>
      <c r="M21" s="152"/>
      <c r="N21" s="152"/>
      <c r="O21" s="296"/>
      <c r="P21" s="595"/>
      <c r="Q21" s="600"/>
      <c r="R21" s="92"/>
      <c r="S21" s="148"/>
      <c r="T21" s="91"/>
      <c r="U21" s="152"/>
      <c r="V21" s="309"/>
      <c r="W21" s="595"/>
      <c r="X21" s="561"/>
      <c r="Y21" s="63"/>
      <c r="Z21" s="152"/>
      <c r="AA21" s="152"/>
      <c r="AB21" s="152"/>
      <c r="AC21" s="323"/>
      <c r="AD21" s="595"/>
      <c r="AE21" s="561"/>
      <c r="AF21" s="63"/>
      <c r="AG21" s="152"/>
      <c r="AH21" s="152"/>
      <c r="AI21" s="152"/>
      <c r="AJ21" s="37"/>
      <c r="AM21" s="172"/>
      <c r="AN21" s="4"/>
      <c r="AO21" s="4"/>
      <c r="AP21" s="130"/>
      <c r="AR21" s="168"/>
      <c r="AS21" s="130"/>
      <c r="AT21" s="25"/>
      <c r="AU21" s="172"/>
      <c r="AV21" s="10"/>
      <c r="AW21" s="4"/>
      <c r="AX21" s="130"/>
      <c r="AY21" s="10"/>
      <c r="AZ21" s="10"/>
      <c r="BA21" s="259"/>
      <c r="BB21" s="25"/>
      <c r="BC21" s="24"/>
      <c r="BD21" s="10"/>
      <c r="BF21" s="25"/>
      <c r="BG21" s="24"/>
      <c r="BH21" s="130"/>
    </row>
    <row r="22" spans="1:60" ht="18" customHeight="1" x14ac:dyDescent="0.25">
      <c r="A22" s="581" t="s">
        <v>38</v>
      </c>
      <c r="B22" s="593"/>
      <c r="C22" s="100"/>
      <c r="D22" s="100"/>
      <c r="E22" s="152"/>
      <c r="F22" s="409"/>
      <c r="G22" s="230"/>
      <c r="H22" s="284"/>
      <c r="I22" s="556"/>
      <c r="J22" s="63"/>
      <c r="K22" s="63"/>
      <c r="L22" s="152"/>
      <c r="M22" s="100"/>
      <c r="N22" s="100"/>
      <c r="O22" s="296"/>
      <c r="P22" s="556" t="s">
        <v>192</v>
      </c>
      <c r="Q22" s="63" t="s">
        <v>145</v>
      </c>
      <c r="R22" s="63">
        <v>35</v>
      </c>
      <c r="S22" s="152"/>
      <c r="T22" s="152"/>
      <c r="U22" s="92">
        <f>R22/100</f>
        <v>0.35</v>
      </c>
      <c r="V22" s="309"/>
      <c r="W22" s="589" t="s">
        <v>131</v>
      </c>
      <c r="X22" s="63" t="s">
        <v>98</v>
      </c>
      <c r="Y22" s="63">
        <v>25</v>
      </c>
      <c r="Z22" s="152"/>
      <c r="AA22" s="152"/>
      <c r="AB22" s="100">
        <f>Y22/100</f>
        <v>0.25</v>
      </c>
      <c r="AC22" s="323"/>
      <c r="AD22" s="556" t="s">
        <v>198</v>
      </c>
      <c r="AE22" s="91" t="s">
        <v>199</v>
      </c>
      <c r="AF22" s="63">
        <v>40</v>
      </c>
      <c r="AG22" s="148"/>
      <c r="AH22" s="252"/>
      <c r="AI22" s="100">
        <f>AF22/100</f>
        <v>0.4</v>
      </c>
      <c r="AJ22" s="37"/>
      <c r="AM22" s="172"/>
      <c r="AP22" s="130"/>
      <c r="AQ22" s="10"/>
      <c r="AR22" s="168"/>
      <c r="AS22" s="130"/>
      <c r="AT22" s="110"/>
      <c r="AU22" s="172"/>
      <c r="AV22" s="10"/>
      <c r="AX22" s="130"/>
      <c r="AY22" s="10"/>
      <c r="AZ22" s="10"/>
      <c r="BA22" s="259"/>
      <c r="BB22" s="592"/>
      <c r="BC22" s="10"/>
      <c r="BD22" s="10"/>
      <c r="BF22" s="562"/>
      <c r="BG22" s="11"/>
      <c r="BH22" s="11"/>
    </row>
    <row r="23" spans="1:60" ht="18" customHeight="1" x14ac:dyDescent="0.25">
      <c r="A23" s="581"/>
      <c r="B23" s="594"/>
      <c r="C23" s="100"/>
      <c r="D23" s="100"/>
      <c r="E23" s="63"/>
      <c r="F23" s="152"/>
      <c r="G23" s="152"/>
      <c r="H23" s="284"/>
      <c r="I23" s="557"/>
      <c r="J23" s="91"/>
      <c r="K23" s="63"/>
      <c r="L23" s="155"/>
      <c r="M23" s="432"/>
      <c r="N23" s="100"/>
      <c r="O23" s="296"/>
      <c r="P23" s="557"/>
      <c r="Q23" s="91" t="s">
        <v>110</v>
      </c>
      <c r="R23" s="63">
        <v>20</v>
      </c>
      <c r="S23" s="152"/>
      <c r="T23" s="155">
        <f>R23*0.65/35</f>
        <v>0.37142857142857144</v>
      </c>
      <c r="U23" s="152"/>
      <c r="V23" s="309"/>
      <c r="W23" s="590"/>
      <c r="X23" s="91" t="s">
        <v>112</v>
      </c>
      <c r="Y23" s="63" t="s">
        <v>97</v>
      </c>
      <c r="Z23" s="152"/>
      <c r="AA23" s="407"/>
      <c r="AB23" s="152"/>
      <c r="AC23" s="310"/>
      <c r="AD23" s="557"/>
      <c r="AE23" s="267" t="s">
        <v>200</v>
      </c>
      <c r="AF23" s="63">
        <v>15</v>
      </c>
      <c r="AG23" s="148"/>
      <c r="AH23" s="252">
        <f>AF23/55</f>
        <v>0.27272727272727271</v>
      </c>
      <c r="AI23" s="152"/>
      <c r="AJ23" s="433"/>
      <c r="AM23" s="172"/>
      <c r="AP23" s="130"/>
      <c r="AQ23" s="10"/>
      <c r="AR23" s="168"/>
      <c r="AS23" s="130"/>
      <c r="AT23" s="110"/>
      <c r="AU23" s="10"/>
      <c r="AV23" s="130"/>
      <c r="AW23" s="111"/>
      <c r="AX23" s="110"/>
      <c r="AY23" s="10"/>
      <c r="AZ23" s="10"/>
      <c r="BA23" s="130"/>
      <c r="BB23" s="592"/>
      <c r="BC23" s="10"/>
      <c r="BD23" s="10"/>
      <c r="BF23" s="562"/>
      <c r="BG23" s="130"/>
      <c r="BH23" s="130"/>
    </row>
    <row r="24" spans="1:60" ht="18" customHeight="1" x14ac:dyDescent="0.25">
      <c r="A24" s="581"/>
      <c r="B24" s="594"/>
      <c r="C24" s="100"/>
      <c r="D24" s="100"/>
      <c r="E24" s="152"/>
      <c r="F24" s="152"/>
      <c r="G24" s="100"/>
      <c r="H24" s="284"/>
      <c r="I24" s="557"/>
      <c r="J24" s="91"/>
      <c r="K24" s="63"/>
      <c r="L24" s="152"/>
      <c r="M24" s="152"/>
      <c r="N24" s="100"/>
      <c r="O24" s="296"/>
      <c r="P24" s="557"/>
      <c r="Q24" s="91" t="s">
        <v>70</v>
      </c>
      <c r="R24" s="63" t="s">
        <v>144</v>
      </c>
      <c r="S24" s="152"/>
      <c r="T24" s="152"/>
      <c r="U24" s="152"/>
      <c r="V24" s="310"/>
      <c r="W24" s="590"/>
      <c r="X24" s="91" t="s">
        <v>132</v>
      </c>
      <c r="Y24" s="63" t="s">
        <v>97</v>
      </c>
      <c r="Z24" s="152"/>
      <c r="AA24" s="152"/>
      <c r="AB24" s="152"/>
      <c r="AC24" s="311"/>
      <c r="AD24" s="557"/>
      <c r="AE24" s="91" t="s">
        <v>292</v>
      </c>
      <c r="AF24" s="63" t="s">
        <v>97</v>
      </c>
      <c r="AG24" s="148"/>
      <c r="AH24" s="91"/>
      <c r="AI24" s="152"/>
      <c r="AJ24" s="433"/>
      <c r="AS24" s="130"/>
      <c r="AT24" s="110"/>
      <c r="AU24" s="10"/>
      <c r="AV24" s="10"/>
      <c r="AW24" s="111"/>
      <c r="AX24" s="110"/>
      <c r="AY24" s="10"/>
      <c r="AZ24" s="10"/>
      <c r="BA24" s="130"/>
      <c r="BB24" s="592"/>
      <c r="BC24" s="10"/>
      <c r="BD24" s="10"/>
      <c r="BF24" s="562"/>
      <c r="BG24" s="10"/>
      <c r="BH24" s="130"/>
    </row>
    <row r="25" spans="1:60" ht="18" customHeight="1" x14ac:dyDescent="0.25">
      <c r="A25" s="581"/>
      <c r="B25" s="594"/>
      <c r="C25" s="106"/>
      <c r="D25" s="106"/>
      <c r="E25" s="152"/>
      <c r="F25" s="152"/>
      <c r="G25" s="152"/>
      <c r="H25" s="285"/>
      <c r="I25" s="557"/>
      <c r="J25" s="50"/>
      <c r="K25" s="50"/>
      <c r="L25" s="152"/>
      <c r="M25" s="152"/>
      <c r="N25" s="152"/>
      <c r="O25" s="297"/>
      <c r="P25" s="557"/>
      <c r="Q25" s="91"/>
      <c r="R25" s="63"/>
      <c r="S25" s="152"/>
      <c r="T25" s="152"/>
      <c r="U25" s="152"/>
      <c r="V25" s="312"/>
      <c r="W25" s="590"/>
      <c r="X25" s="91" t="s">
        <v>289</v>
      </c>
      <c r="Y25" s="91">
        <v>40</v>
      </c>
      <c r="Z25" s="152"/>
      <c r="AA25" s="152">
        <f>Y25/140</f>
        <v>0.2857142857142857</v>
      </c>
      <c r="AB25" s="152"/>
      <c r="AC25" s="311"/>
      <c r="AD25" s="557"/>
      <c r="AE25" s="91"/>
      <c r="AF25" s="92"/>
      <c r="AG25" s="148"/>
      <c r="AH25" s="91"/>
      <c r="AI25" s="152"/>
      <c r="AJ25" s="433"/>
      <c r="AO25" s="10"/>
      <c r="AP25" s="130"/>
      <c r="AS25" s="130"/>
      <c r="AT25" s="110"/>
      <c r="AU25" s="10"/>
      <c r="AV25" s="10"/>
      <c r="AW25" s="111"/>
      <c r="AX25" s="110"/>
      <c r="AY25" s="10"/>
      <c r="AZ25" s="10"/>
      <c r="BA25" s="130"/>
      <c r="BB25" s="592"/>
      <c r="BC25" s="10"/>
      <c r="BD25" s="10"/>
      <c r="BF25" s="562"/>
      <c r="BG25" s="10"/>
      <c r="BH25" s="11"/>
    </row>
    <row r="26" spans="1:60" ht="18" customHeight="1" x14ac:dyDescent="0.25">
      <c r="A26" s="581"/>
      <c r="B26" s="595"/>
      <c r="C26" s="91"/>
      <c r="D26" s="91"/>
      <c r="E26" s="152"/>
      <c r="F26" s="152"/>
      <c r="G26" s="152"/>
      <c r="H26" s="285"/>
      <c r="I26" s="558"/>
      <c r="J26" s="50"/>
      <c r="K26" s="50"/>
      <c r="L26" s="152"/>
      <c r="M26" s="152"/>
      <c r="N26" s="152"/>
      <c r="O26" s="297"/>
      <c r="P26" s="558"/>
      <c r="Q26" s="91"/>
      <c r="R26" s="63"/>
      <c r="S26" s="152"/>
      <c r="T26" s="152"/>
      <c r="U26" s="152"/>
      <c r="V26" s="312"/>
      <c r="W26" s="591"/>
      <c r="X26" s="175"/>
      <c r="Y26" s="176"/>
      <c r="Z26" s="152"/>
      <c r="AA26" s="152"/>
      <c r="AB26" s="152"/>
      <c r="AC26" s="311"/>
      <c r="AD26" s="558"/>
      <c r="AE26" s="91"/>
      <c r="AF26" s="50"/>
      <c r="AG26" s="148"/>
      <c r="AH26" s="91"/>
      <c r="AI26" s="152"/>
      <c r="AJ26" s="433"/>
      <c r="AO26" s="96"/>
      <c r="AP26" s="4"/>
      <c r="AQ26" s="4"/>
      <c r="AS26" s="130"/>
      <c r="AT26" s="110"/>
      <c r="AU26" s="10"/>
      <c r="AV26" s="10"/>
      <c r="AW26" s="111"/>
      <c r="AX26" s="110"/>
      <c r="AY26" s="10"/>
      <c r="AZ26" s="10"/>
      <c r="BA26" s="130"/>
      <c r="BB26" s="592"/>
      <c r="BC26" s="10"/>
      <c r="BD26" s="10"/>
      <c r="BF26" s="562"/>
      <c r="BG26" s="10"/>
      <c r="BH26" s="130"/>
    </row>
    <row r="27" spans="1:60" ht="17.25" thickBot="1" x14ac:dyDescent="0.3">
      <c r="A27" s="500" t="s">
        <v>59</v>
      </c>
      <c r="B27" s="500" t="s">
        <v>59</v>
      </c>
      <c r="C27" s="63"/>
      <c r="D27" s="91"/>
      <c r="E27" s="198"/>
      <c r="F27" s="275"/>
      <c r="G27" s="276"/>
      <c r="H27" s="284"/>
      <c r="I27" s="497" t="s">
        <v>46</v>
      </c>
      <c r="J27" s="497"/>
      <c r="K27" s="4"/>
      <c r="L27" s="63"/>
      <c r="M27" s="217"/>
      <c r="N27" s="153"/>
      <c r="O27" s="297"/>
      <c r="P27" s="129" t="s">
        <v>13</v>
      </c>
      <c r="Q27" s="63"/>
      <c r="R27" s="4"/>
      <c r="S27" s="153"/>
      <c r="T27" s="153"/>
      <c r="U27" s="153"/>
      <c r="V27" s="313"/>
      <c r="W27" s="496" t="s">
        <v>46</v>
      </c>
      <c r="X27" s="63" t="s">
        <v>116</v>
      </c>
      <c r="Y27" s="4" t="s">
        <v>65</v>
      </c>
      <c r="Z27" s="153"/>
      <c r="AA27" s="153"/>
      <c r="AB27" s="153"/>
      <c r="AC27" s="313"/>
      <c r="AD27" s="497" t="s">
        <v>69</v>
      </c>
      <c r="AE27" s="497"/>
      <c r="AF27" s="4"/>
      <c r="AG27" s="153"/>
      <c r="AH27" s="153"/>
      <c r="AI27" s="153"/>
      <c r="AJ27" s="114"/>
      <c r="AO27" s="96"/>
      <c r="AP27" s="4"/>
      <c r="AQ27" s="4"/>
    </row>
    <row r="28" spans="1:60" ht="18" customHeight="1" thickBot="1" x14ac:dyDescent="0.3">
      <c r="A28" s="200" t="s">
        <v>0</v>
      </c>
      <c r="B28" s="64" t="s">
        <v>0</v>
      </c>
      <c r="C28" s="40"/>
      <c r="D28" s="373"/>
      <c r="E28" s="198"/>
      <c r="F28" s="198"/>
      <c r="G28" s="198"/>
      <c r="H28" s="286"/>
      <c r="I28" s="504" t="s">
        <v>0</v>
      </c>
      <c r="J28" s="40"/>
      <c r="K28" s="66"/>
      <c r="L28" s="40"/>
      <c r="M28" s="218"/>
      <c r="N28" s="198"/>
      <c r="O28" s="298"/>
      <c r="P28" s="64" t="s">
        <v>0</v>
      </c>
      <c r="Q28" s="40">
        <f>月菜單!I3</f>
        <v>0</v>
      </c>
      <c r="R28" s="66" t="s">
        <v>285</v>
      </c>
      <c r="S28" s="198"/>
      <c r="T28" s="198"/>
      <c r="U28" s="198"/>
      <c r="V28" s="314"/>
      <c r="W28" s="64" t="s">
        <v>0</v>
      </c>
      <c r="X28" s="128"/>
      <c r="Y28" s="66"/>
      <c r="Z28" s="154"/>
      <c r="AA28" s="154"/>
      <c r="AB28" s="154"/>
      <c r="AC28" s="314"/>
      <c r="AD28" s="64" t="s">
        <v>0</v>
      </c>
      <c r="AE28" s="533" t="str">
        <f>月菜單!I5</f>
        <v>芝麻包</v>
      </c>
      <c r="AF28" s="534" t="s">
        <v>312</v>
      </c>
      <c r="AG28" s="154"/>
      <c r="AH28" s="154"/>
      <c r="AI28" s="154"/>
      <c r="AJ28" s="434"/>
      <c r="AM28" s="39"/>
      <c r="AN28" s="39"/>
      <c r="AO28" s="96"/>
    </row>
    <row r="29" spans="1:60" ht="18" customHeight="1" x14ac:dyDescent="0.25">
      <c r="A29" s="582" t="s">
        <v>15</v>
      </c>
      <c r="B29" s="572" t="s">
        <v>47</v>
      </c>
      <c r="C29" s="574"/>
      <c r="D29" s="228"/>
      <c r="E29" s="277">
        <f>SUM(E5:E28)</f>
        <v>0</v>
      </c>
      <c r="F29" s="278">
        <f>SUM(F5:F28)</f>
        <v>0</v>
      </c>
      <c r="G29" s="160">
        <f>SUM(G5:G28)</f>
        <v>0</v>
      </c>
      <c r="H29" s="287"/>
      <c r="I29" s="572" t="s">
        <v>60</v>
      </c>
      <c r="J29" s="574"/>
      <c r="K29" s="164"/>
      <c r="L29" s="166">
        <f>SUM(L5:L28)</f>
        <v>0</v>
      </c>
      <c r="M29" s="166">
        <f>SUM(M5:M28)</f>
        <v>0</v>
      </c>
      <c r="N29" s="166">
        <f>SUM(N8:N28)</f>
        <v>0</v>
      </c>
      <c r="O29" s="299"/>
      <c r="P29" s="572" t="s">
        <v>47</v>
      </c>
      <c r="Q29" s="574"/>
      <c r="R29" s="165"/>
      <c r="S29" s="165">
        <f>SUM(S5:S28)</f>
        <v>6.8031746031746039</v>
      </c>
      <c r="T29" s="165">
        <f>SUM(T5:T28)</f>
        <v>2.5142857142857142</v>
      </c>
      <c r="U29" s="165">
        <f>SUM(U5:U28)</f>
        <v>1.85</v>
      </c>
      <c r="V29" s="165"/>
      <c r="W29" s="572" t="s">
        <v>16</v>
      </c>
      <c r="X29" s="574"/>
      <c r="Y29" s="165"/>
      <c r="Z29" s="166">
        <f>SUM(Z5:Z28)</f>
        <v>6</v>
      </c>
      <c r="AA29" s="189">
        <f>SUM(AA5:AA28)</f>
        <v>2.7857142857142856</v>
      </c>
      <c r="AB29" s="160">
        <f>SUM(AB5:AB28)</f>
        <v>1.75</v>
      </c>
      <c r="AC29" s="324"/>
      <c r="AD29" s="572" t="s">
        <v>201</v>
      </c>
      <c r="AE29" s="573"/>
      <c r="AF29" s="161"/>
      <c r="AG29" s="166">
        <f>SUM(AG5:AG28)</f>
        <v>5</v>
      </c>
      <c r="AH29" s="385">
        <f>SUM(AH5:AH28)</f>
        <v>2.7159090909090908</v>
      </c>
      <c r="AI29" s="166">
        <f>SUM(AI5:AI28)</f>
        <v>1.46</v>
      </c>
      <c r="AJ29" s="163"/>
      <c r="AM29" s="39"/>
      <c r="AN29" s="39"/>
      <c r="AO29" s="96"/>
    </row>
    <row r="30" spans="1:60" ht="18" customHeight="1" x14ac:dyDescent="0.25">
      <c r="A30" s="583"/>
      <c r="B30" s="585" t="s">
        <v>49</v>
      </c>
      <c r="C30" s="567"/>
      <c r="D30" s="279">
        <f>E29</f>
        <v>0</v>
      </c>
      <c r="E30" s="235"/>
      <c r="F30" s="235"/>
      <c r="G30" s="152"/>
      <c r="H30" s="288"/>
      <c r="I30" s="585" t="s">
        <v>61</v>
      </c>
      <c r="J30" s="567"/>
      <c r="K30" s="167">
        <f>L29</f>
        <v>0</v>
      </c>
      <c r="L30" s="152"/>
      <c r="M30" s="152"/>
      <c r="N30" s="152"/>
      <c r="O30" s="300"/>
      <c r="P30" s="566" t="s">
        <v>49</v>
      </c>
      <c r="Q30" s="567"/>
      <c r="R30" s="279">
        <f>S29</f>
        <v>6.8031746031746039</v>
      </c>
      <c r="S30" s="235"/>
      <c r="T30" s="235"/>
      <c r="U30" s="235"/>
      <c r="V30" s="316"/>
      <c r="W30" s="566" t="s">
        <v>49</v>
      </c>
      <c r="X30" s="567"/>
      <c r="Y30" s="167">
        <f>Z29</f>
        <v>6</v>
      </c>
      <c r="Z30" s="152"/>
      <c r="AA30" s="152"/>
      <c r="AB30" s="152"/>
      <c r="AC30" s="313"/>
      <c r="AD30" s="566" t="s">
        <v>202</v>
      </c>
      <c r="AE30" s="567"/>
      <c r="AF30" s="167">
        <f>AG29</f>
        <v>5</v>
      </c>
      <c r="AG30" s="152"/>
      <c r="AH30" s="152"/>
      <c r="AI30" s="152"/>
      <c r="AJ30" s="435"/>
      <c r="AM30" s="39"/>
      <c r="AN30" s="562"/>
      <c r="AO30" s="130"/>
      <c r="AP30" s="130"/>
      <c r="AQ30" s="10"/>
      <c r="AR30" s="168"/>
      <c r="AS30" s="168"/>
      <c r="AT30" s="259"/>
    </row>
    <row r="31" spans="1:60" ht="18" customHeight="1" thickBot="1" x14ac:dyDescent="0.3">
      <c r="A31" s="583"/>
      <c r="B31" s="566" t="s">
        <v>62</v>
      </c>
      <c r="C31" s="567"/>
      <c r="D31" s="243">
        <f>F29</f>
        <v>0</v>
      </c>
      <c r="E31" s="235"/>
      <c r="F31" s="244"/>
      <c r="G31" s="155"/>
      <c r="H31" s="288"/>
      <c r="I31" s="566" t="s">
        <v>62</v>
      </c>
      <c r="J31" s="567"/>
      <c r="K31" s="117">
        <f>M29</f>
        <v>0</v>
      </c>
      <c r="L31" s="155"/>
      <c r="M31" s="155"/>
      <c r="N31" s="155"/>
      <c r="O31" s="297"/>
      <c r="P31" s="566" t="s">
        <v>42</v>
      </c>
      <c r="Q31" s="567"/>
      <c r="R31" s="243">
        <f>T29</f>
        <v>2.5142857142857142</v>
      </c>
      <c r="S31" s="244"/>
      <c r="T31" s="244"/>
      <c r="U31" s="244"/>
      <c r="V31" s="316"/>
      <c r="W31" s="566" t="s">
        <v>42</v>
      </c>
      <c r="X31" s="567"/>
      <c r="Y31" s="117">
        <f>AA29</f>
        <v>2.7857142857142856</v>
      </c>
      <c r="Z31" s="155"/>
      <c r="AA31" s="155"/>
      <c r="AB31" s="155"/>
      <c r="AC31" s="313"/>
      <c r="AD31" s="566" t="s">
        <v>42</v>
      </c>
      <c r="AE31" s="567"/>
      <c r="AF31" s="117">
        <f>AH29</f>
        <v>2.7159090909090908</v>
      </c>
      <c r="AG31" s="155"/>
      <c r="AH31" s="155"/>
      <c r="AI31" s="155"/>
      <c r="AJ31" s="435"/>
      <c r="AM31" s="39"/>
      <c r="AN31" s="562"/>
      <c r="AO31" s="10"/>
      <c r="AP31" s="130"/>
      <c r="AQ31" s="10"/>
      <c r="AR31" s="260"/>
      <c r="AS31" s="168"/>
      <c r="AT31" s="259"/>
    </row>
    <row r="32" spans="1:60" ht="18" customHeight="1" x14ac:dyDescent="0.25">
      <c r="A32" s="583"/>
      <c r="B32" s="586" t="s">
        <v>352</v>
      </c>
      <c r="C32" s="569"/>
      <c r="D32" s="243">
        <f>G29</f>
        <v>0</v>
      </c>
      <c r="E32" s="244"/>
      <c r="F32" s="244"/>
      <c r="G32" s="155"/>
      <c r="H32" s="288"/>
      <c r="I32" s="586" t="s">
        <v>352</v>
      </c>
      <c r="J32" s="569"/>
      <c r="K32" s="117">
        <f>N29</f>
        <v>0</v>
      </c>
      <c r="L32" s="155"/>
      <c r="M32" s="155"/>
      <c r="N32" s="155"/>
      <c r="O32" s="297"/>
      <c r="P32" s="566" t="s">
        <v>352</v>
      </c>
      <c r="Q32" s="567"/>
      <c r="R32" s="243">
        <f>U29</f>
        <v>1.85</v>
      </c>
      <c r="S32" s="273"/>
      <c r="T32" s="244"/>
      <c r="U32" s="244"/>
      <c r="V32" s="316"/>
      <c r="W32" s="566" t="s">
        <v>352</v>
      </c>
      <c r="X32" s="567"/>
      <c r="Y32" s="117">
        <f>AB29</f>
        <v>1.75</v>
      </c>
      <c r="Z32" s="155"/>
      <c r="AA32" s="155"/>
      <c r="AB32" s="155"/>
      <c r="AC32" s="313"/>
      <c r="AD32" s="566" t="s">
        <v>352</v>
      </c>
      <c r="AE32" s="567"/>
      <c r="AF32" s="117">
        <f>AI29</f>
        <v>1.46</v>
      </c>
      <c r="AG32" s="155"/>
      <c r="AH32" s="155"/>
      <c r="AI32" s="155"/>
      <c r="AJ32" s="435"/>
      <c r="AM32" s="39"/>
      <c r="AN32" s="562"/>
      <c r="AO32" s="10"/>
      <c r="AP32" s="130"/>
      <c r="AQ32" s="10"/>
      <c r="AR32" s="10"/>
      <c r="AS32" s="10"/>
      <c r="AT32" s="259"/>
    </row>
    <row r="33" spans="1:46" ht="18" customHeight="1" x14ac:dyDescent="0.25">
      <c r="A33" s="583"/>
      <c r="B33" s="586" t="s">
        <v>353</v>
      </c>
      <c r="C33" s="569"/>
      <c r="D33" s="67"/>
      <c r="E33" s="156"/>
      <c r="F33" s="156"/>
      <c r="G33" s="156"/>
      <c r="H33" s="288"/>
      <c r="I33" s="586" t="s">
        <v>353</v>
      </c>
      <c r="J33" s="569"/>
      <c r="K33" s="67">
        <v>1</v>
      </c>
      <c r="L33" s="156"/>
      <c r="M33" s="156"/>
      <c r="N33" s="156"/>
      <c r="O33" s="297"/>
      <c r="P33" s="566" t="s">
        <v>353</v>
      </c>
      <c r="Q33" s="567"/>
      <c r="R33" s="246"/>
      <c r="S33" s="245"/>
      <c r="T33" s="245"/>
      <c r="U33" s="245"/>
      <c r="V33" s="316"/>
      <c r="W33" s="566" t="s">
        <v>353</v>
      </c>
      <c r="X33" s="567"/>
      <c r="Y33" s="67">
        <v>1</v>
      </c>
      <c r="Z33" s="156"/>
      <c r="AA33" s="156"/>
      <c r="AB33" s="156"/>
      <c r="AC33" s="313"/>
      <c r="AD33" s="566" t="s">
        <v>353</v>
      </c>
      <c r="AE33" s="567"/>
      <c r="AF33" s="67"/>
      <c r="AG33" s="156"/>
      <c r="AH33" s="156"/>
      <c r="AI33" s="156"/>
      <c r="AJ33" s="435"/>
      <c r="AM33" s="89"/>
      <c r="AN33" s="562"/>
      <c r="AQ33" s="10"/>
      <c r="AR33" s="10"/>
      <c r="AS33" s="10"/>
      <c r="AT33" s="259"/>
    </row>
    <row r="34" spans="1:46" ht="18" customHeight="1" x14ac:dyDescent="0.25">
      <c r="A34" s="583"/>
      <c r="B34" s="587" t="s">
        <v>10</v>
      </c>
      <c r="C34" s="588"/>
      <c r="D34" s="80"/>
      <c r="E34" s="157"/>
      <c r="F34" s="157"/>
      <c r="G34" s="157"/>
      <c r="H34" s="289"/>
      <c r="I34" s="587" t="s">
        <v>10</v>
      </c>
      <c r="J34" s="588"/>
      <c r="K34" s="80"/>
      <c r="L34" s="157"/>
      <c r="M34" s="157"/>
      <c r="N34" s="157"/>
      <c r="O34" s="301"/>
      <c r="P34" s="575" t="s">
        <v>10</v>
      </c>
      <c r="Q34" s="576"/>
      <c r="R34" s="80"/>
      <c r="S34" s="157"/>
      <c r="T34" s="157"/>
      <c r="U34" s="157"/>
      <c r="V34" s="317"/>
      <c r="W34" s="575" t="s">
        <v>10</v>
      </c>
      <c r="X34" s="576"/>
      <c r="Y34" s="80"/>
      <c r="Z34" s="157"/>
      <c r="AA34" s="157"/>
      <c r="AB34" s="157"/>
      <c r="AC34" s="325"/>
      <c r="AD34" s="566" t="s">
        <v>67</v>
      </c>
      <c r="AE34" s="567"/>
      <c r="AF34" s="80"/>
      <c r="AG34" s="157"/>
      <c r="AH34" s="157"/>
      <c r="AI34" s="157"/>
      <c r="AJ34" s="436"/>
      <c r="AN34" s="562"/>
      <c r="AQ34" s="10"/>
      <c r="AR34" s="10"/>
      <c r="AS34" s="10"/>
      <c r="AT34" s="259"/>
    </row>
    <row r="35" spans="1:46" s="26" customFormat="1" ht="18" customHeight="1" x14ac:dyDescent="0.25">
      <c r="A35" s="583"/>
      <c r="B35" s="569" t="s">
        <v>9</v>
      </c>
      <c r="C35" s="580"/>
      <c r="D35" s="75"/>
      <c r="E35" s="158"/>
      <c r="F35" s="158"/>
      <c r="G35" s="158"/>
      <c r="H35" s="290"/>
      <c r="I35" s="569" t="s">
        <v>9</v>
      </c>
      <c r="J35" s="580"/>
      <c r="K35" s="75" t="s">
        <v>95</v>
      </c>
      <c r="L35" s="158"/>
      <c r="M35" s="158"/>
      <c r="N35" s="158"/>
      <c r="O35" s="302"/>
      <c r="P35" s="566" t="s">
        <v>9</v>
      </c>
      <c r="Q35" s="567"/>
      <c r="R35" s="75" t="s">
        <v>96</v>
      </c>
      <c r="S35" s="158"/>
      <c r="T35" s="271"/>
      <c r="U35" s="158"/>
      <c r="V35" s="318"/>
      <c r="W35" s="568" t="s">
        <v>9</v>
      </c>
      <c r="X35" s="569"/>
      <c r="Y35" s="75" t="s">
        <v>51</v>
      </c>
      <c r="Z35" s="158"/>
      <c r="AA35" s="158"/>
      <c r="AB35" s="158"/>
      <c r="AC35" s="318"/>
      <c r="AD35" s="568" t="s">
        <v>68</v>
      </c>
      <c r="AE35" s="569"/>
      <c r="AF35" s="75">
        <v>2.5</v>
      </c>
      <c r="AG35" s="158"/>
      <c r="AH35" s="158"/>
      <c r="AI35" s="158"/>
      <c r="AJ35" s="437"/>
    </row>
    <row r="36" spans="1:46" s="26" customFormat="1" ht="18" customHeight="1" thickBot="1" x14ac:dyDescent="0.3">
      <c r="A36" s="584"/>
      <c r="B36" s="579" t="s">
        <v>50</v>
      </c>
      <c r="C36" s="571"/>
      <c r="D36" s="74"/>
      <c r="E36" s="159"/>
      <c r="F36" s="159"/>
      <c r="G36" s="159"/>
      <c r="H36" s="291"/>
      <c r="I36" s="579" t="s">
        <v>50</v>
      </c>
      <c r="J36" s="571"/>
      <c r="K36" s="74">
        <f>K30*70+K31*75+K32*25+K33*60+K34*120+K35*45</f>
        <v>172.5</v>
      </c>
      <c r="L36" s="159"/>
      <c r="M36" s="159"/>
      <c r="N36" s="159"/>
      <c r="O36" s="303"/>
      <c r="P36" s="577" t="s">
        <v>50</v>
      </c>
      <c r="Q36" s="578"/>
      <c r="R36" s="74">
        <f>R30*70+R31*75+R32*25+R33*60+R34*120+R35*45</f>
        <v>823.54365079365084</v>
      </c>
      <c r="S36" s="159"/>
      <c r="T36" s="159"/>
      <c r="U36" s="159"/>
      <c r="V36" s="319"/>
      <c r="W36" s="570" t="s">
        <v>50</v>
      </c>
      <c r="X36" s="571"/>
      <c r="Y36" s="74">
        <f>Y30*70+Y31*75+Y32*25+Y33*60+Y34*120+Y35*45</f>
        <v>845.17857142857144</v>
      </c>
      <c r="Z36" s="159"/>
      <c r="AA36" s="159"/>
      <c r="AB36" s="159"/>
      <c r="AC36" s="326"/>
      <c r="AD36" s="564" t="s">
        <v>79</v>
      </c>
      <c r="AE36" s="565"/>
      <c r="AF36" s="74">
        <f>AF30*70+AF31*75+AF32*25+AF33*60+AF34*120+AF35*45</f>
        <v>702.69318181818176</v>
      </c>
      <c r="AG36" s="159"/>
      <c r="AH36" s="159"/>
      <c r="AI36" s="159"/>
      <c r="AJ36" s="438"/>
    </row>
    <row r="37" spans="1:46" s="26" customFormat="1" ht="27" customHeight="1" x14ac:dyDescent="0.25">
      <c r="A37" s="26" t="s">
        <v>23</v>
      </c>
      <c r="B37" s="112" t="s">
        <v>50</v>
      </c>
      <c r="C37" s="112"/>
      <c r="H37" s="292"/>
      <c r="I37" s="26" t="s">
        <v>24</v>
      </c>
      <c r="K37" s="26" t="s">
        <v>25</v>
      </c>
      <c r="O37" s="292"/>
      <c r="P37" s="26" t="s">
        <v>26</v>
      </c>
      <c r="V37" s="320"/>
      <c r="Y37" s="26" t="s">
        <v>27</v>
      </c>
      <c r="AC37" s="320"/>
      <c r="AJ37" s="292"/>
    </row>
    <row r="38" spans="1:46" s="3" customFormat="1" ht="18" customHeight="1" x14ac:dyDescent="0.3">
      <c r="A38" s="547" t="s">
        <v>43</v>
      </c>
      <c r="B38" s="547"/>
      <c r="C38" s="547"/>
      <c r="D38" s="547"/>
      <c r="E38" s="547"/>
      <c r="F38" s="547"/>
      <c r="G38" s="547"/>
      <c r="H38" s="547"/>
      <c r="I38" s="547"/>
      <c r="J38" s="547"/>
      <c r="K38" s="547"/>
      <c r="L38" s="493"/>
      <c r="M38" s="493"/>
      <c r="N38" s="493"/>
      <c r="O38" s="293"/>
      <c r="P38" s="43"/>
      <c r="Q38" s="43"/>
      <c r="R38" s="43"/>
      <c r="S38" s="493"/>
      <c r="T38" s="493"/>
      <c r="U38" s="493"/>
      <c r="V38" s="321"/>
      <c r="W38" s="43"/>
      <c r="Z38" s="493"/>
      <c r="AA38" s="493"/>
      <c r="AB38" s="493"/>
      <c r="AC38" s="327"/>
      <c r="AG38" s="493"/>
      <c r="AH38" s="493"/>
      <c r="AI38" s="493"/>
      <c r="AJ38" s="304"/>
    </row>
    <row r="39" spans="1:46" s="29" customFormat="1" ht="18" customHeight="1" x14ac:dyDescent="0.25">
      <c r="A39" s="546" t="s">
        <v>12</v>
      </c>
      <c r="B39" s="546"/>
      <c r="C39" s="546"/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  <c r="Q39" s="546"/>
      <c r="R39" s="546"/>
      <c r="S39" s="546"/>
      <c r="T39" s="546"/>
      <c r="U39" s="546"/>
      <c r="V39" s="546"/>
      <c r="W39" s="546"/>
      <c r="X39" s="546"/>
      <c r="AC39" s="328"/>
      <c r="AJ39" s="337"/>
    </row>
    <row r="40" spans="1:46" s="29" customFormat="1" ht="18" customHeight="1" x14ac:dyDescent="0.3">
      <c r="A40" s="30" t="s">
        <v>11</v>
      </c>
      <c r="B40" s="30"/>
      <c r="C40" s="30"/>
      <c r="H40" s="293"/>
      <c r="I40" s="31"/>
      <c r="J40" s="31"/>
      <c r="K40" s="30"/>
      <c r="O40" s="304"/>
      <c r="P40" s="31"/>
      <c r="Q40" s="31"/>
      <c r="R40" s="31"/>
      <c r="V40" s="322"/>
      <c r="W40" s="32"/>
      <c r="AC40" s="328"/>
      <c r="AJ40" s="337"/>
    </row>
    <row r="41" spans="1:46" x14ac:dyDescent="0.25">
      <c r="I41" s="563"/>
      <c r="J41" s="182"/>
      <c r="K41" s="4"/>
      <c r="L41" s="10"/>
      <c r="M41" s="10"/>
      <c r="N41" s="168"/>
      <c r="O41" s="305"/>
    </row>
    <row r="42" spans="1:46" x14ac:dyDescent="0.25">
      <c r="I42" s="563"/>
      <c r="J42" s="182"/>
      <c r="K42" s="4"/>
      <c r="L42" s="10"/>
      <c r="M42" s="10"/>
      <c r="N42" s="168"/>
      <c r="O42" s="305"/>
      <c r="W42" s="562"/>
      <c r="X42" s="130"/>
      <c r="Y42" s="130"/>
      <c r="Z42" s="10"/>
      <c r="AA42" s="10"/>
      <c r="AB42" s="4"/>
      <c r="AC42" s="329"/>
    </row>
    <row r="43" spans="1:46" x14ac:dyDescent="0.25">
      <c r="B43" s="562"/>
      <c r="C43" s="10"/>
      <c r="D43" s="10"/>
      <c r="E43" s="130"/>
      <c r="F43" s="4"/>
      <c r="G43" s="168"/>
      <c r="H43" s="294"/>
      <c r="I43" s="563"/>
      <c r="J43" s="182"/>
      <c r="K43" s="4"/>
      <c r="L43" s="10"/>
      <c r="M43" s="10"/>
      <c r="N43" s="168"/>
      <c r="O43" s="305"/>
      <c r="W43" s="562"/>
      <c r="X43" s="130"/>
      <c r="Y43" s="130"/>
      <c r="Z43" s="10"/>
      <c r="AA43" s="10"/>
      <c r="AB43" s="4"/>
      <c r="AC43" s="329"/>
    </row>
    <row r="44" spans="1:46" x14ac:dyDescent="0.25">
      <c r="B44" s="562"/>
      <c r="C44" s="10"/>
      <c r="D44" s="130"/>
      <c r="E44" s="130"/>
      <c r="F44" s="168"/>
      <c r="G44" s="168"/>
      <c r="H44" s="294"/>
      <c r="I44" s="563"/>
      <c r="J44"/>
      <c r="L44" s="10"/>
      <c r="M44" s="10"/>
      <c r="N44" s="10"/>
      <c r="O44" s="294"/>
      <c r="W44" s="562"/>
      <c r="X44" s="10"/>
      <c r="Y44" s="130"/>
      <c r="Z44" s="10"/>
      <c r="AA44" s="10"/>
      <c r="AB44" s="10"/>
      <c r="AC44" s="330"/>
    </row>
    <row r="45" spans="1:46" x14ac:dyDescent="0.25">
      <c r="B45" s="562"/>
      <c r="C45" s="10"/>
      <c r="D45" s="130"/>
      <c r="E45" s="130"/>
      <c r="F45" s="4"/>
      <c r="G45" s="168"/>
      <c r="H45" s="294"/>
      <c r="I45" s="563"/>
      <c r="J45"/>
      <c r="L45" s="10"/>
      <c r="M45" s="10"/>
      <c r="N45" s="10"/>
      <c r="O45" s="294"/>
      <c r="W45" s="562"/>
      <c r="X45" s="10"/>
      <c r="Y45" s="130"/>
      <c r="Z45" s="10"/>
      <c r="AA45" s="10"/>
      <c r="AB45" s="10"/>
      <c r="AC45" s="331"/>
    </row>
    <row r="46" spans="1:46" x14ac:dyDescent="0.25">
      <c r="B46" s="562"/>
      <c r="C46" s="10"/>
      <c r="D46" s="130"/>
      <c r="E46" s="130"/>
      <c r="F46" s="168"/>
      <c r="G46" s="168"/>
      <c r="H46" s="294"/>
      <c r="W46" s="562"/>
      <c r="X46" s="10"/>
      <c r="Y46" s="130"/>
      <c r="Z46" s="10"/>
      <c r="AA46" s="10"/>
      <c r="AB46" s="10"/>
      <c r="AC46" s="331"/>
    </row>
    <row r="47" spans="1:46" x14ac:dyDescent="0.25">
      <c r="B47" s="562"/>
      <c r="C47" s="4"/>
      <c r="D47" s="130"/>
      <c r="E47" s="130"/>
      <c r="H47" s="294"/>
    </row>
    <row r="49" spans="2:2" ht="21" x14ac:dyDescent="0.25">
      <c r="B49" s="12"/>
    </row>
    <row r="50" spans="2:2" ht="21" x14ac:dyDescent="0.25">
      <c r="B50" s="12"/>
    </row>
    <row r="66" spans="11:17" x14ac:dyDescent="0.25">
      <c r="K66" s="497"/>
      <c r="L66" s="497"/>
      <c r="M66" s="4"/>
      <c r="N66" s="153"/>
      <c r="O66" s="306"/>
      <c r="P66" s="153"/>
      <c r="Q66" s="37"/>
    </row>
  </sheetData>
  <mergeCells count="97">
    <mergeCell ref="K3:O3"/>
    <mergeCell ref="I34:J34"/>
    <mergeCell ref="I33:J33"/>
    <mergeCell ref="A1:AJ1"/>
    <mergeCell ref="W2:Y2"/>
    <mergeCell ref="AD2:AF2"/>
    <mergeCell ref="A5:A6"/>
    <mergeCell ref="W5:W6"/>
    <mergeCell ref="P3:Q3"/>
    <mergeCell ref="R3:V3"/>
    <mergeCell ref="W3:X3"/>
    <mergeCell ref="Y3:AC3"/>
    <mergeCell ref="AD3:AE3"/>
    <mergeCell ref="AF3:AJ3"/>
    <mergeCell ref="AD5:AD6"/>
    <mergeCell ref="B3:C3"/>
    <mergeCell ref="I5:I6"/>
    <mergeCell ref="I32:J32"/>
    <mergeCell ref="D3:H3"/>
    <mergeCell ref="B22:B26"/>
    <mergeCell ref="B31:C31"/>
    <mergeCell ref="I31:J31"/>
    <mergeCell ref="J18:J21"/>
    <mergeCell ref="I22:I26"/>
    <mergeCell ref="I7:I11"/>
    <mergeCell ref="I12:I16"/>
    <mergeCell ref="I17:I21"/>
    <mergeCell ref="I3:J3"/>
    <mergeCell ref="A7:A11"/>
    <mergeCell ref="W17:W21"/>
    <mergeCell ref="B5:B6"/>
    <mergeCell ref="B7:B11"/>
    <mergeCell ref="B12:B16"/>
    <mergeCell ref="B17:B21"/>
    <mergeCell ref="C18:C21"/>
    <mergeCell ref="W7:W11"/>
    <mergeCell ref="W12:W16"/>
    <mergeCell ref="A17:A21"/>
    <mergeCell ref="A12:A16"/>
    <mergeCell ref="P5:P6"/>
    <mergeCell ref="P7:P11"/>
    <mergeCell ref="P12:P16"/>
    <mergeCell ref="P17:P21"/>
    <mergeCell ref="Q18:Q21"/>
    <mergeCell ref="BF22:BF26"/>
    <mergeCell ref="W22:W26"/>
    <mergeCell ref="BB22:BB26"/>
    <mergeCell ref="AD22:AD26"/>
    <mergeCell ref="AD17:AD21"/>
    <mergeCell ref="A22:A26"/>
    <mergeCell ref="I29:J29"/>
    <mergeCell ref="P29:Q29"/>
    <mergeCell ref="A29:A36"/>
    <mergeCell ref="B29:C29"/>
    <mergeCell ref="B30:C30"/>
    <mergeCell ref="I30:J30"/>
    <mergeCell ref="P32:Q32"/>
    <mergeCell ref="P30:Q30"/>
    <mergeCell ref="P31:Q31"/>
    <mergeCell ref="P22:P26"/>
    <mergeCell ref="I36:J36"/>
    <mergeCell ref="I35:J35"/>
    <mergeCell ref="B32:C32"/>
    <mergeCell ref="B33:C33"/>
    <mergeCell ref="B34:C34"/>
    <mergeCell ref="A38:K38"/>
    <mergeCell ref="AD31:AE31"/>
    <mergeCell ref="X18:X21"/>
    <mergeCell ref="AD30:AE30"/>
    <mergeCell ref="AD29:AE29"/>
    <mergeCell ref="W31:X31"/>
    <mergeCell ref="W29:X29"/>
    <mergeCell ref="W30:X30"/>
    <mergeCell ref="W35:X35"/>
    <mergeCell ref="P34:Q34"/>
    <mergeCell ref="P35:Q35"/>
    <mergeCell ref="W34:X34"/>
    <mergeCell ref="P36:Q36"/>
    <mergeCell ref="P33:Q33"/>
    <mergeCell ref="B36:C36"/>
    <mergeCell ref="B35:C35"/>
    <mergeCell ref="AD7:AD11"/>
    <mergeCell ref="AD12:AD16"/>
    <mergeCell ref="AE18:AE21"/>
    <mergeCell ref="B43:B47"/>
    <mergeCell ref="AN30:AN34"/>
    <mergeCell ref="I41:I45"/>
    <mergeCell ref="W42:W46"/>
    <mergeCell ref="AD36:AE36"/>
    <mergeCell ref="AD33:AE33"/>
    <mergeCell ref="AD32:AE32"/>
    <mergeCell ref="AD35:AE35"/>
    <mergeCell ref="W32:X32"/>
    <mergeCell ref="AD34:AE34"/>
    <mergeCell ref="W36:X36"/>
    <mergeCell ref="A39:X39"/>
    <mergeCell ref="W33:X33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8"/>
  <sheetViews>
    <sheetView zoomScale="80" zoomScaleNormal="80" workbookViewId="0">
      <selection sqref="A1:AJ1"/>
    </sheetView>
  </sheetViews>
  <sheetFormatPr defaultColWidth="8.875" defaultRowHeight="16.5" x14ac:dyDescent="0.25"/>
  <cols>
    <col min="2" max="2" width="9.5" customWidth="1"/>
    <col min="3" max="3" width="10.625" customWidth="1"/>
    <col min="4" max="4" width="8.375" customWidth="1"/>
    <col min="5" max="7" width="5.625" hidden="1" customWidth="1"/>
    <col min="8" max="8" width="5.625" style="282" customWidth="1"/>
    <col min="9" max="9" width="9.625" customWidth="1"/>
    <col min="10" max="10" width="10.625" customWidth="1"/>
    <col min="11" max="11" width="8.5" customWidth="1"/>
    <col min="12" max="14" width="5.625" hidden="1" customWidth="1"/>
    <col min="15" max="15" width="5.625" customWidth="1"/>
    <col min="16" max="16" width="10.375" customWidth="1"/>
    <col min="17" max="17" width="10.625" customWidth="1"/>
    <col min="18" max="18" width="8.375" customWidth="1"/>
    <col min="19" max="21" width="5.625" hidden="1" customWidth="1"/>
    <col min="22" max="22" width="5.625" style="307" customWidth="1"/>
    <col min="23" max="23" width="9.625" customWidth="1"/>
    <col min="24" max="24" width="10.875" customWidth="1"/>
    <col min="25" max="25" width="8.375" customWidth="1"/>
    <col min="26" max="28" width="5.625" hidden="1" customWidth="1"/>
    <col min="29" max="29" width="5.625" style="307" customWidth="1"/>
    <col min="30" max="30" width="9.625" customWidth="1"/>
    <col min="31" max="31" width="10.625" customWidth="1"/>
    <col min="32" max="32" width="8.375" customWidth="1"/>
    <col min="33" max="35" width="5.625" hidden="1" customWidth="1"/>
    <col min="36" max="36" width="5.625" style="307" customWidth="1"/>
  </cols>
  <sheetData>
    <row r="1" spans="1:46" ht="21" customHeight="1" x14ac:dyDescent="0.25">
      <c r="A1" s="615" t="s">
        <v>408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16"/>
      <c r="AL1" s="16"/>
      <c r="AM1" s="16"/>
      <c r="AN1" s="16"/>
    </row>
    <row r="2" spans="1:46" ht="21" customHeight="1" thickBot="1" x14ac:dyDescent="0.3">
      <c r="A2" s="138" t="s">
        <v>348</v>
      </c>
      <c r="C2" s="113"/>
      <c r="W2" s="616" t="s">
        <v>6</v>
      </c>
      <c r="X2" s="617"/>
      <c r="Y2" s="617"/>
      <c r="AD2" s="616" t="s">
        <v>8</v>
      </c>
      <c r="AE2" s="616"/>
      <c r="AF2" s="616"/>
      <c r="AK2" s="139"/>
      <c r="AL2" s="140"/>
      <c r="AM2" s="172"/>
      <c r="AN2" s="24"/>
      <c r="AO2" s="130"/>
      <c r="AP2" s="139"/>
      <c r="AQ2" s="139"/>
      <c r="AR2" s="139"/>
    </row>
    <row r="3" spans="1:46" s="130" customFormat="1" ht="24" customHeight="1" thickBot="1" x14ac:dyDescent="0.3">
      <c r="A3" s="38" t="s">
        <v>75</v>
      </c>
      <c r="B3" s="613">
        <v>45205</v>
      </c>
      <c r="C3" s="637"/>
      <c r="D3" s="610" t="s">
        <v>335</v>
      </c>
      <c r="E3" s="611"/>
      <c r="F3" s="611"/>
      <c r="G3" s="611"/>
      <c r="H3" s="612"/>
      <c r="I3" s="613">
        <v>45206</v>
      </c>
      <c r="J3" s="637"/>
      <c r="K3" s="610" t="s">
        <v>77</v>
      </c>
      <c r="L3" s="611"/>
      <c r="M3" s="611"/>
      <c r="N3" s="611"/>
      <c r="O3" s="611"/>
      <c r="P3" s="613" t="s">
        <v>267</v>
      </c>
      <c r="Q3" s="637"/>
      <c r="R3" s="619" t="s">
        <v>76</v>
      </c>
      <c r="S3" s="620"/>
      <c r="T3" s="620"/>
      <c r="U3" s="620"/>
      <c r="V3" s="621"/>
      <c r="W3" s="637">
        <v>45208</v>
      </c>
      <c r="X3" s="614"/>
      <c r="Y3" s="610" t="s">
        <v>78</v>
      </c>
      <c r="Z3" s="611"/>
      <c r="AA3" s="611"/>
      <c r="AB3" s="611"/>
      <c r="AC3" s="612"/>
      <c r="AD3" s="613">
        <v>45209</v>
      </c>
      <c r="AE3" s="637"/>
      <c r="AF3" s="622" t="s">
        <v>40</v>
      </c>
      <c r="AG3" s="623"/>
      <c r="AH3" s="623"/>
      <c r="AI3" s="623"/>
      <c r="AJ3" s="624"/>
      <c r="AK3" s="428"/>
      <c r="AL3" s="429"/>
      <c r="AM3" s="172"/>
      <c r="AN3" s="24"/>
    </row>
    <row r="4" spans="1:46" x14ac:dyDescent="0.25">
      <c r="A4" s="34" t="s">
        <v>34</v>
      </c>
      <c r="B4" s="35" t="s">
        <v>345</v>
      </c>
      <c r="C4" s="36" t="s">
        <v>41</v>
      </c>
      <c r="D4" s="36" t="s">
        <v>340</v>
      </c>
      <c r="E4" s="196" t="s">
        <v>92</v>
      </c>
      <c r="F4" s="196" t="s">
        <v>93</v>
      </c>
      <c r="G4" s="196" t="s">
        <v>94</v>
      </c>
      <c r="H4" s="283" t="s">
        <v>54</v>
      </c>
      <c r="I4" s="263" t="s">
        <v>345</v>
      </c>
      <c r="J4" s="36" t="s">
        <v>41</v>
      </c>
      <c r="K4" s="5" t="s">
        <v>340</v>
      </c>
      <c r="L4" s="151" t="s">
        <v>92</v>
      </c>
      <c r="M4" s="151" t="s">
        <v>93</v>
      </c>
      <c r="N4" s="151" t="s">
        <v>94</v>
      </c>
      <c r="O4" s="197" t="s">
        <v>54</v>
      </c>
      <c r="P4" s="6" t="s">
        <v>345</v>
      </c>
      <c r="Q4" s="36" t="s">
        <v>41</v>
      </c>
      <c r="R4" s="5" t="s">
        <v>340</v>
      </c>
      <c r="S4" s="151" t="s">
        <v>92</v>
      </c>
      <c r="T4" s="151" t="s">
        <v>93</v>
      </c>
      <c r="U4" s="151" t="s">
        <v>94</v>
      </c>
      <c r="V4" s="308" t="s">
        <v>54</v>
      </c>
      <c r="W4" s="264" t="s">
        <v>345</v>
      </c>
      <c r="X4" s="36" t="s">
        <v>41</v>
      </c>
      <c r="Y4" s="265" t="s">
        <v>340</v>
      </c>
      <c r="Z4" s="196" t="s">
        <v>92</v>
      </c>
      <c r="AA4" s="196" t="s">
        <v>93</v>
      </c>
      <c r="AB4" s="196" t="s">
        <v>94</v>
      </c>
      <c r="AC4" s="340" t="s">
        <v>54</v>
      </c>
      <c r="AD4" s="266" t="s">
        <v>345</v>
      </c>
      <c r="AE4" s="36" t="s">
        <v>41</v>
      </c>
      <c r="AF4" s="265" t="s">
        <v>340</v>
      </c>
      <c r="AG4" s="151" t="s">
        <v>92</v>
      </c>
      <c r="AH4" s="151" t="s">
        <v>93</v>
      </c>
      <c r="AI4" s="151" t="s">
        <v>94</v>
      </c>
      <c r="AJ4" s="308" t="s">
        <v>54</v>
      </c>
      <c r="AK4" s="10"/>
      <c r="AL4" s="130"/>
      <c r="AM4" s="172"/>
      <c r="AN4" s="24"/>
      <c r="AO4" s="130"/>
      <c r="AP4" s="130"/>
    </row>
    <row r="5" spans="1:46" s="108" customFormat="1" ht="18" customHeight="1" x14ac:dyDescent="0.25">
      <c r="A5" s="596" t="s">
        <v>3</v>
      </c>
      <c r="B5" s="597"/>
      <c r="C5" s="63"/>
      <c r="D5" s="63"/>
      <c r="E5" s="63"/>
      <c r="F5" s="63"/>
      <c r="G5" s="63"/>
      <c r="H5" s="284"/>
      <c r="I5" s="609" t="s">
        <v>39</v>
      </c>
      <c r="J5" s="63" t="s">
        <v>86</v>
      </c>
      <c r="K5" s="63">
        <v>90</v>
      </c>
      <c r="L5" s="63">
        <f>K5/20</f>
        <v>4.5</v>
      </c>
      <c r="M5" s="63"/>
      <c r="N5" s="63"/>
      <c r="O5" s="296"/>
      <c r="P5" s="609" t="s">
        <v>194</v>
      </c>
      <c r="Q5" s="63" t="s">
        <v>103</v>
      </c>
      <c r="R5" s="63">
        <v>170</v>
      </c>
      <c r="S5" s="63">
        <f>R5/30</f>
        <v>5.666666666666667</v>
      </c>
      <c r="T5" s="63"/>
      <c r="U5" s="63"/>
      <c r="V5" s="338"/>
      <c r="W5" s="609" t="s">
        <v>39</v>
      </c>
      <c r="X5" s="63" t="s">
        <v>86</v>
      </c>
      <c r="Y5" s="63">
        <v>80</v>
      </c>
      <c r="Z5" s="63">
        <f>Y5/20</f>
        <v>4</v>
      </c>
      <c r="AA5" s="63"/>
      <c r="AB5" s="63"/>
      <c r="AC5" s="296"/>
      <c r="AD5" s="597"/>
      <c r="AE5" s="63"/>
      <c r="AF5" s="63"/>
      <c r="AG5" s="63"/>
      <c r="AH5" s="63"/>
      <c r="AI5" s="63"/>
      <c r="AJ5" s="309"/>
      <c r="AM5" s="172"/>
      <c r="AN5" s="24"/>
      <c r="AO5" s="130"/>
      <c r="AP5" s="130"/>
    </row>
    <row r="6" spans="1:46" s="108" customFormat="1" ht="18" customHeight="1" x14ac:dyDescent="0.25">
      <c r="A6" s="618"/>
      <c r="B6" s="598"/>
      <c r="C6" s="63"/>
      <c r="D6" s="63"/>
      <c r="E6" s="63"/>
      <c r="F6" s="63"/>
      <c r="G6" s="63"/>
      <c r="H6" s="284"/>
      <c r="I6" s="597"/>
      <c r="J6" s="63" t="s">
        <v>87</v>
      </c>
      <c r="K6" s="63">
        <v>20</v>
      </c>
      <c r="L6" s="63">
        <f>K6/20</f>
        <v>1</v>
      </c>
      <c r="M6" s="63"/>
      <c r="N6" s="63"/>
      <c r="O6" s="296"/>
      <c r="P6" s="609"/>
      <c r="Q6" s="91"/>
      <c r="R6" s="91"/>
      <c r="S6" s="63"/>
      <c r="T6" s="63"/>
      <c r="U6" s="63"/>
      <c r="V6" s="338"/>
      <c r="W6" s="597"/>
      <c r="X6" s="63" t="s">
        <v>87</v>
      </c>
      <c r="Y6" s="63">
        <v>20</v>
      </c>
      <c r="Z6" s="63">
        <f>Y6/20</f>
        <v>1</v>
      </c>
      <c r="AA6" s="63"/>
      <c r="AB6" s="63"/>
      <c r="AC6" s="296"/>
      <c r="AD6" s="598"/>
      <c r="AE6" s="63"/>
      <c r="AF6" s="63"/>
      <c r="AG6" s="63"/>
      <c r="AH6" s="63"/>
      <c r="AI6" s="63"/>
      <c r="AJ6" s="309"/>
      <c r="AM6" s="172"/>
      <c r="AN6" s="24"/>
      <c r="AO6" s="439"/>
    </row>
    <row r="7" spans="1:46" s="108" customFormat="1" ht="18" customHeight="1" x14ac:dyDescent="0.25">
      <c r="A7" s="596" t="s">
        <v>35</v>
      </c>
      <c r="B7" s="556"/>
      <c r="C7" s="178"/>
      <c r="D7" s="178"/>
      <c r="E7" s="63"/>
      <c r="F7" s="177"/>
      <c r="G7" s="100"/>
      <c r="H7" s="284"/>
      <c r="I7" s="556" t="s">
        <v>306</v>
      </c>
      <c r="J7" s="91" t="s">
        <v>173</v>
      </c>
      <c r="K7" s="91">
        <v>100</v>
      </c>
      <c r="L7" s="100"/>
      <c r="M7" s="230">
        <f>K7*0.65/35</f>
        <v>1.8571428571428572</v>
      </c>
      <c r="N7" s="281"/>
      <c r="O7" s="133"/>
      <c r="P7" s="557" t="s">
        <v>193</v>
      </c>
      <c r="Q7" s="91" t="s">
        <v>139</v>
      </c>
      <c r="R7" s="91">
        <v>20</v>
      </c>
      <c r="S7" s="63"/>
      <c r="T7" s="63"/>
      <c r="U7" s="63">
        <f>R7*0.66/100</f>
        <v>0.13200000000000001</v>
      </c>
      <c r="V7" s="338"/>
      <c r="W7" s="556" t="s">
        <v>143</v>
      </c>
      <c r="X7" s="63" t="s">
        <v>174</v>
      </c>
      <c r="Y7" s="116">
        <v>100</v>
      </c>
      <c r="Z7" s="100"/>
      <c r="AA7" s="100">
        <f>Y7*0.65/35</f>
        <v>1.8571428571428572</v>
      </c>
      <c r="AB7" s="100"/>
      <c r="AC7" s="309"/>
      <c r="AD7" s="556"/>
      <c r="AE7" s="63"/>
      <c r="AF7" s="116"/>
      <c r="AG7" s="100"/>
      <c r="AH7" s="100"/>
      <c r="AI7" s="100"/>
      <c r="AJ7" s="309"/>
    </row>
    <row r="8" spans="1:46" s="108" customFormat="1" ht="18" customHeight="1" x14ac:dyDescent="0.25">
      <c r="A8" s="596"/>
      <c r="B8" s="557"/>
      <c r="C8" s="178"/>
      <c r="D8" s="178"/>
      <c r="E8" s="63"/>
      <c r="F8" s="177"/>
      <c r="G8" s="100"/>
      <c r="H8" s="284"/>
      <c r="I8" s="557"/>
      <c r="J8" s="63" t="s">
        <v>88</v>
      </c>
      <c r="K8" s="63">
        <v>20</v>
      </c>
      <c r="L8" s="100"/>
      <c r="M8" s="100"/>
      <c r="N8" s="100">
        <f>K8/100</f>
        <v>0.2</v>
      </c>
      <c r="O8" s="284"/>
      <c r="P8" s="557"/>
      <c r="Q8" s="91" t="s">
        <v>55</v>
      </c>
      <c r="R8" s="91">
        <v>50</v>
      </c>
      <c r="S8" s="100"/>
      <c r="T8" s="230">
        <f>R8*0.8/35</f>
        <v>1.1428571428571428</v>
      </c>
      <c r="U8" s="230"/>
      <c r="V8" s="338"/>
      <c r="W8" s="557"/>
      <c r="X8" s="91" t="s">
        <v>243</v>
      </c>
      <c r="Y8" s="63" t="s">
        <v>144</v>
      </c>
      <c r="Z8" s="100"/>
      <c r="AA8" s="100"/>
      <c r="AB8" s="100"/>
      <c r="AC8" s="309"/>
      <c r="AD8" s="557"/>
      <c r="AE8" s="91"/>
      <c r="AF8" s="63"/>
      <c r="AG8" s="100"/>
      <c r="AH8" s="100"/>
      <c r="AI8" s="100"/>
      <c r="AJ8" s="309"/>
    </row>
    <row r="9" spans="1:46" s="108" customFormat="1" ht="18" customHeight="1" x14ac:dyDescent="0.25">
      <c r="A9" s="596"/>
      <c r="B9" s="557"/>
      <c r="C9" s="178"/>
      <c r="D9" s="178"/>
      <c r="E9" s="63"/>
      <c r="F9" s="177"/>
      <c r="G9" s="100"/>
      <c r="H9" s="284"/>
      <c r="I9" s="557"/>
      <c r="J9" s="91"/>
      <c r="K9" s="63"/>
      <c r="L9" s="100"/>
      <c r="M9" s="100"/>
      <c r="N9" s="100"/>
      <c r="O9" s="133"/>
      <c r="P9" s="557"/>
      <c r="Q9" s="178" t="s">
        <v>88</v>
      </c>
      <c r="R9" s="179">
        <v>30</v>
      </c>
      <c r="S9" s="100"/>
      <c r="T9" s="100"/>
      <c r="U9" s="100">
        <f>R9/100</f>
        <v>0.3</v>
      </c>
      <c r="V9" s="338"/>
      <c r="W9" s="557"/>
      <c r="X9" s="63" t="s">
        <v>108</v>
      </c>
      <c r="Y9" s="63" t="s">
        <v>144</v>
      </c>
      <c r="Z9" s="100"/>
      <c r="AA9" s="100"/>
      <c r="AB9" s="100"/>
      <c r="AC9" s="309"/>
      <c r="AD9" s="557"/>
      <c r="AE9" s="63"/>
      <c r="AF9" s="63"/>
      <c r="AG9" s="100"/>
      <c r="AH9" s="100"/>
      <c r="AI9" s="100"/>
      <c r="AJ9" s="309"/>
      <c r="AL9" s="130"/>
      <c r="AM9" s="130"/>
    </row>
    <row r="10" spans="1:46" s="108" customFormat="1" ht="18" customHeight="1" x14ac:dyDescent="0.25">
      <c r="A10" s="596"/>
      <c r="B10" s="557"/>
      <c r="C10" s="99"/>
      <c r="D10" s="178"/>
      <c r="E10" s="63"/>
      <c r="F10" s="177"/>
      <c r="G10" s="100"/>
      <c r="H10" s="284"/>
      <c r="I10" s="557"/>
      <c r="J10" s="91" t="s">
        <v>182</v>
      </c>
      <c r="K10" s="63" t="s">
        <v>307</v>
      </c>
      <c r="L10" s="100"/>
      <c r="M10" s="100"/>
      <c r="N10" s="100"/>
      <c r="O10" s="147"/>
      <c r="P10" s="557"/>
      <c r="Q10" s="100" t="s">
        <v>296</v>
      </c>
      <c r="R10" s="100">
        <v>40</v>
      </c>
      <c r="S10" s="100"/>
      <c r="T10" s="100"/>
      <c r="U10" s="100">
        <f>R10/100</f>
        <v>0.4</v>
      </c>
      <c r="V10" s="338"/>
      <c r="W10" s="557"/>
      <c r="X10" s="174"/>
      <c r="Y10" s="174"/>
      <c r="Z10" s="100"/>
      <c r="AA10" s="100"/>
      <c r="AB10" s="100"/>
      <c r="AC10" s="309"/>
      <c r="AD10" s="557"/>
      <c r="AE10" s="91"/>
      <c r="AF10" s="91"/>
      <c r="AG10" s="100"/>
      <c r="AH10" s="100"/>
      <c r="AI10" s="100"/>
      <c r="AJ10" s="309"/>
      <c r="AL10" s="130"/>
      <c r="AM10" s="130"/>
      <c r="AN10" s="562"/>
      <c r="AO10" s="4"/>
      <c r="AP10" s="4"/>
      <c r="AQ10" s="130"/>
      <c r="AR10" s="10"/>
      <c r="AS10" s="168"/>
      <c r="AT10" s="111"/>
    </row>
    <row r="11" spans="1:46" s="108" customFormat="1" ht="18" customHeight="1" x14ac:dyDescent="0.25">
      <c r="A11" s="596"/>
      <c r="B11" s="558"/>
      <c r="C11" s="100"/>
      <c r="D11" s="100"/>
      <c r="E11" s="63"/>
      <c r="F11" s="177"/>
      <c r="G11" s="100"/>
      <c r="H11" s="284"/>
      <c r="I11" s="558"/>
      <c r="J11" s="226"/>
      <c r="K11" s="227"/>
      <c r="L11" s="100"/>
      <c r="M11" s="100"/>
      <c r="N11" s="100"/>
      <c r="O11" s="499"/>
      <c r="P11" s="558"/>
      <c r="Q11" s="106"/>
      <c r="R11" s="106"/>
      <c r="S11" s="100"/>
      <c r="T11" s="100"/>
      <c r="U11" s="100"/>
      <c r="V11" s="338"/>
      <c r="W11" s="558"/>
      <c r="X11" s="91"/>
      <c r="Y11" s="91"/>
      <c r="Z11" s="100"/>
      <c r="AA11" s="100"/>
      <c r="AB11" s="100"/>
      <c r="AC11" s="309"/>
      <c r="AD11" s="558"/>
      <c r="AE11" s="91"/>
      <c r="AF11" s="91"/>
      <c r="AG11" s="100"/>
      <c r="AH11" s="100"/>
      <c r="AI11" s="100"/>
      <c r="AJ11" s="309"/>
      <c r="AL11" s="130"/>
      <c r="AM11" s="130"/>
      <c r="AN11" s="562"/>
      <c r="AO11" s="4"/>
      <c r="AP11" s="4"/>
      <c r="AQ11" s="130"/>
      <c r="AR11" s="258"/>
      <c r="AS11" s="10"/>
      <c r="AT11" s="253"/>
    </row>
    <row r="12" spans="1:46" s="108" customFormat="1" ht="18" customHeight="1" x14ac:dyDescent="0.25">
      <c r="A12" s="607" t="s">
        <v>36</v>
      </c>
      <c r="B12" s="556"/>
      <c r="C12" s="100"/>
      <c r="D12" s="92"/>
      <c r="E12" s="63"/>
      <c r="F12" s="422"/>
      <c r="G12" s="100"/>
      <c r="H12" s="284"/>
      <c r="I12" s="634" t="s">
        <v>293</v>
      </c>
      <c r="J12" s="405" t="s">
        <v>294</v>
      </c>
      <c r="K12" s="100" t="s">
        <v>295</v>
      </c>
      <c r="L12" s="63"/>
      <c r="M12" s="100"/>
      <c r="N12" s="100"/>
      <c r="O12" s="133"/>
      <c r="P12" s="556" t="s">
        <v>349</v>
      </c>
      <c r="Q12" s="262" t="s">
        <v>227</v>
      </c>
      <c r="R12" s="100">
        <v>70</v>
      </c>
      <c r="S12" s="63"/>
      <c r="T12" s="100">
        <f>R12*0.7/35</f>
        <v>1.4</v>
      </c>
      <c r="U12" s="100"/>
      <c r="V12" s="338"/>
      <c r="W12" s="556" t="s">
        <v>244</v>
      </c>
      <c r="X12" s="100" t="s">
        <v>362</v>
      </c>
      <c r="Y12" s="100">
        <v>25</v>
      </c>
      <c r="Z12" s="63">
        <f>Y12/25</f>
        <v>1</v>
      </c>
      <c r="AA12" s="92"/>
      <c r="AB12" s="92"/>
      <c r="AC12" s="309"/>
      <c r="AD12" s="556"/>
      <c r="AE12" s="100"/>
      <c r="AF12" s="100"/>
      <c r="AG12" s="92"/>
      <c r="AH12" s="92"/>
      <c r="AI12" s="92"/>
      <c r="AJ12" s="309"/>
      <c r="AL12" s="130"/>
      <c r="AM12" s="170"/>
      <c r="AN12" s="562"/>
      <c r="AO12" s="4"/>
      <c r="AP12" s="4"/>
      <c r="AQ12" s="130"/>
      <c r="AR12"/>
      <c r="AS12" s="168"/>
      <c r="AT12" s="168"/>
    </row>
    <row r="13" spans="1:46" s="108" customFormat="1" ht="18" customHeight="1" x14ac:dyDescent="0.25">
      <c r="A13" s="596"/>
      <c r="B13" s="557"/>
      <c r="C13" s="100"/>
      <c r="D13" s="92"/>
      <c r="E13" s="63"/>
      <c r="F13" s="177"/>
      <c r="G13" s="100"/>
      <c r="H13" s="284"/>
      <c r="I13" s="635"/>
      <c r="J13" s="405" t="s">
        <v>216</v>
      </c>
      <c r="K13" s="100">
        <v>5</v>
      </c>
      <c r="L13" s="63"/>
      <c r="M13" s="100"/>
      <c r="N13" s="100">
        <f>K13/100</f>
        <v>0.05</v>
      </c>
      <c r="O13" s="133"/>
      <c r="P13" s="557"/>
      <c r="Q13" s="178"/>
      <c r="R13" s="179"/>
      <c r="S13" s="100"/>
      <c r="T13" s="100"/>
      <c r="U13" s="100"/>
      <c r="V13" s="338"/>
      <c r="W13" s="557"/>
      <c r="X13" s="100" t="s">
        <v>63</v>
      </c>
      <c r="Y13" s="100">
        <v>40</v>
      </c>
      <c r="Z13" s="92"/>
      <c r="AA13" s="100"/>
      <c r="AB13" s="92">
        <f>Y13/100</f>
        <v>0.4</v>
      </c>
      <c r="AC13" s="309"/>
      <c r="AD13" s="557"/>
      <c r="AE13" s="100"/>
      <c r="AF13" s="100"/>
      <c r="AG13" s="92"/>
      <c r="AH13" s="100"/>
      <c r="AI13" s="92"/>
      <c r="AJ13" s="309"/>
      <c r="AL13" s="130"/>
      <c r="AM13" s="170"/>
      <c r="AN13" s="562"/>
      <c r="AO13"/>
      <c r="AP13"/>
      <c r="AQ13" s="130"/>
      <c r="AR13" s="10"/>
      <c r="AS13" s="10"/>
      <c r="AT13" s="168"/>
    </row>
    <row r="14" spans="1:46" s="108" customFormat="1" ht="18" customHeight="1" x14ac:dyDescent="0.25">
      <c r="A14" s="596"/>
      <c r="B14" s="557"/>
      <c r="C14" s="100"/>
      <c r="D14" s="100"/>
      <c r="E14" s="63"/>
      <c r="F14" s="424"/>
      <c r="G14" s="100"/>
      <c r="H14" s="284"/>
      <c r="I14" s="635"/>
      <c r="J14" s="405" t="s">
        <v>217</v>
      </c>
      <c r="K14" s="100">
        <v>10</v>
      </c>
      <c r="L14" s="63"/>
      <c r="M14" s="100"/>
      <c r="N14" s="100">
        <f>K14/100</f>
        <v>0.1</v>
      </c>
      <c r="O14" s="133"/>
      <c r="P14" s="557"/>
      <c r="Q14" s="91"/>
      <c r="R14" s="91"/>
      <c r="S14" s="92"/>
      <c r="T14" s="92"/>
      <c r="U14" s="100"/>
      <c r="V14" s="338"/>
      <c r="W14" s="557"/>
      <c r="X14" s="100" t="s">
        <v>298</v>
      </c>
      <c r="Y14" s="100">
        <v>30</v>
      </c>
      <c r="Z14" s="92"/>
      <c r="AA14" s="100">
        <f>Y14/55</f>
        <v>0.54545454545454541</v>
      </c>
      <c r="AB14" s="92"/>
      <c r="AC14" s="309"/>
      <c r="AD14" s="557"/>
      <c r="AE14" s="100"/>
      <c r="AF14" s="100"/>
      <c r="AG14" s="92"/>
      <c r="AH14" s="100"/>
      <c r="AI14" s="92"/>
      <c r="AJ14" s="309"/>
      <c r="AL14" s="130"/>
      <c r="AM14" s="170"/>
      <c r="AN14" s="562"/>
      <c r="AO14"/>
      <c r="AP14"/>
      <c r="AQ14" s="130"/>
      <c r="AR14" s="10"/>
      <c r="AS14" s="10"/>
      <c r="AT14" s="168"/>
    </row>
    <row r="15" spans="1:46" s="108" customFormat="1" ht="18" customHeight="1" x14ac:dyDescent="0.25">
      <c r="A15" s="596"/>
      <c r="B15" s="557"/>
      <c r="C15" s="100"/>
      <c r="D15" s="100"/>
      <c r="E15" s="63"/>
      <c r="F15" s="424"/>
      <c r="G15" s="50"/>
      <c r="H15" s="284"/>
      <c r="I15" s="635"/>
      <c r="J15" s="405" t="s">
        <v>219</v>
      </c>
      <c r="K15" s="100">
        <v>55</v>
      </c>
      <c r="L15" s="63"/>
      <c r="M15" s="100"/>
      <c r="N15" s="100">
        <f>K15/100</f>
        <v>0.55000000000000004</v>
      </c>
      <c r="O15" s="133"/>
      <c r="P15" s="557"/>
      <c r="Q15" s="91"/>
      <c r="R15" s="63"/>
      <c r="S15" s="92"/>
      <c r="T15" s="100"/>
      <c r="U15" s="92"/>
      <c r="V15" s="338"/>
      <c r="W15" s="557"/>
      <c r="X15" s="100" t="s">
        <v>245</v>
      </c>
      <c r="Y15" s="100">
        <v>10</v>
      </c>
      <c r="Z15" s="50"/>
      <c r="AA15" s="50"/>
      <c r="AB15" s="92">
        <f>Y15/100</f>
        <v>0.1</v>
      </c>
      <c r="AC15" s="309"/>
      <c r="AD15" s="557"/>
      <c r="AE15" s="100"/>
      <c r="AF15" s="100"/>
      <c r="AG15" s="50"/>
      <c r="AH15" s="50"/>
      <c r="AI15" s="92"/>
      <c r="AJ15" s="309"/>
      <c r="AL15" s="130"/>
      <c r="AM15" s="170"/>
      <c r="AN15" s="185"/>
      <c r="AO15" s="185"/>
      <c r="AP15"/>
      <c r="AQ15"/>
    </row>
    <row r="16" spans="1:46" s="108" customFormat="1" ht="18" customHeight="1" x14ac:dyDescent="0.25">
      <c r="A16" s="596"/>
      <c r="B16" s="558"/>
      <c r="C16" s="50"/>
      <c r="D16" s="50"/>
      <c r="E16" s="63"/>
      <c r="F16" s="424"/>
      <c r="G16" s="50"/>
      <c r="H16" s="284"/>
      <c r="I16" s="636"/>
      <c r="J16" s="405" t="s">
        <v>218</v>
      </c>
      <c r="K16" s="91">
        <v>25</v>
      </c>
      <c r="L16" s="63"/>
      <c r="M16" s="100">
        <f>K16/35</f>
        <v>0.7142857142857143</v>
      </c>
      <c r="N16" s="100"/>
      <c r="O16" s="133"/>
      <c r="P16" s="558"/>
      <c r="Q16" s="91"/>
      <c r="R16" s="63"/>
      <c r="S16" s="92"/>
      <c r="T16" s="92"/>
      <c r="U16" s="100"/>
      <c r="V16" s="338"/>
      <c r="W16" s="558"/>
      <c r="X16" s="91"/>
      <c r="Y16" s="91"/>
      <c r="Z16" s="50"/>
      <c r="AA16" s="50"/>
      <c r="AB16" s="50"/>
      <c r="AC16" s="309"/>
      <c r="AD16" s="558"/>
      <c r="AE16" s="91"/>
      <c r="AF16" s="91"/>
      <c r="AG16" s="50"/>
      <c r="AH16" s="50"/>
      <c r="AI16" s="50"/>
      <c r="AJ16" s="309"/>
      <c r="AL16" s="130"/>
      <c r="AM16" s="170"/>
      <c r="AN16" s="185"/>
      <c r="AO16" s="185"/>
      <c r="AP16"/>
      <c r="AQ16"/>
    </row>
    <row r="17" spans="1:43" ht="18" customHeight="1" x14ac:dyDescent="0.25">
      <c r="A17" s="604" t="s">
        <v>48</v>
      </c>
      <c r="B17" s="593"/>
      <c r="C17" s="91"/>
      <c r="D17" s="63"/>
      <c r="E17" s="63"/>
      <c r="F17" s="216"/>
      <c r="G17" s="100"/>
      <c r="H17" s="284"/>
      <c r="I17" s="593" t="s">
        <v>128</v>
      </c>
      <c r="J17" s="91" t="s">
        <v>99</v>
      </c>
      <c r="K17" s="63">
        <v>75</v>
      </c>
      <c r="L17" s="63"/>
      <c r="M17" s="91"/>
      <c r="N17" s="100">
        <f>K17/100</f>
        <v>0.75</v>
      </c>
      <c r="O17" s="148"/>
      <c r="P17" s="593" t="s">
        <v>128</v>
      </c>
      <c r="Q17" s="91" t="s">
        <v>140</v>
      </c>
      <c r="R17" s="91">
        <v>75</v>
      </c>
      <c r="S17" s="50"/>
      <c r="T17" s="50"/>
      <c r="U17" s="100">
        <f>R17/100</f>
        <v>0.75</v>
      </c>
      <c r="V17" s="338"/>
      <c r="W17" s="593" t="s">
        <v>128</v>
      </c>
      <c r="X17" s="91" t="s">
        <v>99</v>
      </c>
      <c r="Y17" s="63">
        <v>75</v>
      </c>
      <c r="Z17" s="152"/>
      <c r="AA17" s="152"/>
      <c r="AB17" s="100">
        <f>Y17/100</f>
        <v>0.75</v>
      </c>
      <c r="AC17" s="309"/>
      <c r="AD17" s="593"/>
      <c r="AE17" s="91"/>
      <c r="AF17" s="63"/>
      <c r="AG17" s="152"/>
      <c r="AH17" s="152"/>
      <c r="AI17" s="100"/>
      <c r="AJ17" s="309"/>
      <c r="AL17" s="130"/>
      <c r="AM17" s="170"/>
      <c r="AN17" s="10"/>
      <c r="AO17" s="10"/>
      <c r="AP17" s="10"/>
      <c r="AQ17" s="10"/>
    </row>
    <row r="18" spans="1:43" ht="18" customHeight="1" x14ac:dyDescent="0.25">
      <c r="A18" s="605"/>
      <c r="B18" s="594"/>
      <c r="C18" s="559"/>
      <c r="D18" s="91"/>
      <c r="E18" s="63"/>
      <c r="F18" s="216"/>
      <c r="G18" s="152"/>
      <c r="H18" s="284"/>
      <c r="I18" s="594"/>
      <c r="J18" s="559" t="s">
        <v>102</v>
      </c>
      <c r="K18" s="91"/>
      <c r="L18" s="63"/>
      <c r="M18" s="91"/>
      <c r="N18" s="152"/>
      <c r="O18" s="148"/>
      <c r="P18" s="594"/>
      <c r="Q18" s="639" t="s">
        <v>141</v>
      </c>
      <c r="R18" s="91"/>
      <c r="S18" s="50"/>
      <c r="T18" s="50"/>
      <c r="U18" s="50"/>
      <c r="V18" s="338"/>
      <c r="W18" s="594"/>
      <c r="X18" s="559" t="s">
        <v>102</v>
      </c>
      <c r="Y18" s="91"/>
      <c r="Z18" s="152"/>
      <c r="AA18" s="152"/>
      <c r="AB18" s="152"/>
      <c r="AC18" s="309"/>
      <c r="AD18" s="594"/>
      <c r="AE18" s="559"/>
      <c r="AF18" s="91"/>
      <c r="AG18" s="152"/>
      <c r="AH18" s="152"/>
      <c r="AI18" s="152"/>
      <c r="AJ18" s="309"/>
      <c r="AL18" s="130"/>
      <c r="AM18" s="170"/>
      <c r="AN18" s="171"/>
      <c r="AO18" s="10"/>
      <c r="AP18" s="10"/>
      <c r="AQ18" s="10"/>
    </row>
    <row r="19" spans="1:43" ht="18" customHeight="1" x14ac:dyDescent="0.25">
      <c r="A19" s="605"/>
      <c r="B19" s="594"/>
      <c r="C19" s="599"/>
      <c r="D19" s="91"/>
      <c r="E19" s="63"/>
      <c r="F19" s="216"/>
      <c r="G19" s="152"/>
      <c r="H19" s="284"/>
      <c r="I19" s="594"/>
      <c r="J19" s="599"/>
      <c r="K19" s="91"/>
      <c r="L19" s="63"/>
      <c r="M19" s="91"/>
      <c r="N19" s="152"/>
      <c r="O19" s="148"/>
      <c r="P19" s="594"/>
      <c r="Q19" s="640"/>
      <c r="R19" s="91"/>
      <c r="S19" s="152"/>
      <c r="T19" s="152"/>
      <c r="U19" s="152"/>
      <c r="V19" s="338"/>
      <c r="W19" s="594"/>
      <c r="X19" s="599"/>
      <c r="Y19" s="91"/>
      <c r="Z19" s="152"/>
      <c r="AA19" s="152"/>
      <c r="AB19" s="152"/>
      <c r="AC19" s="309"/>
      <c r="AD19" s="594"/>
      <c r="AE19" s="599"/>
      <c r="AF19" s="91"/>
      <c r="AG19" s="152"/>
      <c r="AH19" s="152"/>
      <c r="AI19" s="152"/>
      <c r="AJ19" s="309"/>
      <c r="AL19" s="130"/>
      <c r="AM19" s="130"/>
      <c r="AO19" s="130"/>
      <c r="AQ19" s="4"/>
    </row>
    <row r="20" spans="1:43" ht="18" customHeight="1" x14ac:dyDescent="0.25">
      <c r="A20" s="605"/>
      <c r="B20" s="594"/>
      <c r="C20" s="599"/>
      <c r="D20" s="91"/>
      <c r="E20" s="63"/>
      <c r="F20" s="216"/>
      <c r="G20" s="152"/>
      <c r="H20" s="284"/>
      <c r="I20" s="594"/>
      <c r="J20" s="599"/>
      <c r="K20" s="91"/>
      <c r="L20" s="63"/>
      <c r="M20" s="91"/>
      <c r="N20" s="152"/>
      <c r="O20" s="148"/>
      <c r="P20" s="594"/>
      <c r="Q20" s="640"/>
      <c r="R20" s="91"/>
      <c r="S20" s="152"/>
      <c r="T20" s="152"/>
      <c r="U20" s="152"/>
      <c r="V20" s="338"/>
      <c r="W20" s="594"/>
      <c r="X20" s="599"/>
      <c r="Y20" s="63"/>
      <c r="Z20" s="152"/>
      <c r="AA20" s="152"/>
      <c r="AB20" s="152"/>
      <c r="AC20" s="309"/>
      <c r="AD20" s="594"/>
      <c r="AE20" s="599"/>
      <c r="AF20" s="63"/>
      <c r="AG20" s="152"/>
      <c r="AH20" s="152"/>
      <c r="AI20" s="152"/>
      <c r="AJ20" s="309"/>
      <c r="AL20" s="130"/>
      <c r="AM20" s="130"/>
    </row>
    <row r="21" spans="1:43" ht="18" customHeight="1" x14ac:dyDescent="0.25">
      <c r="A21" s="606"/>
      <c r="B21" s="595"/>
      <c r="C21" s="600"/>
      <c r="D21" s="91"/>
      <c r="E21" s="63"/>
      <c r="F21" s="216"/>
      <c r="G21" s="152"/>
      <c r="H21" s="284"/>
      <c r="I21" s="595"/>
      <c r="J21" s="599"/>
      <c r="K21" s="91"/>
      <c r="L21" s="63"/>
      <c r="M21" s="91"/>
      <c r="N21" s="152"/>
      <c r="O21" s="133"/>
      <c r="P21" s="595"/>
      <c r="Q21" s="641"/>
      <c r="R21" s="91"/>
      <c r="S21" s="152"/>
      <c r="T21" s="152"/>
      <c r="U21" s="152"/>
      <c r="V21" s="338"/>
      <c r="W21" s="595"/>
      <c r="X21" s="600"/>
      <c r="Y21" s="63"/>
      <c r="Z21" s="152"/>
      <c r="AA21" s="152"/>
      <c r="AB21" s="152"/>
      <c r="AC21" s="309"/>
      <c r="AD21" s="595"/>
      <c r="AE21" s="600"/>
      <c r="AF21" s="63"/>
      <c r="AG21" s="152"/>
      <c r="AH21" s="152"/>
      <c r="AI21" s="152"/>
      <c r="AJ21" s="309"/>
      <c r="AL21" s="130"/>
      <c r="AM21" s="172"/>
      <c r="AN21" s="10"/>
      <c r="AO21" s="130"/>
    </row>
    <row r="22" spans="1:43" ht="18" customHeight="1" x14ac:dyDescent="0.25">
      <c r="A22" s="581" t="s">
        <v>38</v>
      </c>
      <c r="B22" s="593"/>
      <c r="C22" s="100"/>
      <c r="D22" s="100"/>
      <c r="E22" s="152"/>
      <c r="F22" s="409"/>
      <c r="G22" s="100"/>
      <c r="H22" s="284"/>
      <c r="I22" s="633" t="s">
        <v>361</v>
      </c>
      <c r="J22" s="91" t="s">
        <v>286</v>
      </c>
      <c r="K22" s="91">
        <v>20</v>
      </c>
      <c r="L22" s="63">
        <f>K22/25</f>
        <v>0.8</v>
      </c>
      <c r="M22" s="91"/>
      <c r="N22" s="100"/>
      <c r="O22" s="133"/>
      <c r="P22" s="556" t="s">
        <v>150</v>
      </c>
      <c r="Q22" s="92" t="s">
        <v>104</v>
      </c>
      <c r="R22" s="50">
        <v>15</v>
      </c>
      <c r="S22" s="63">
        <f>R22/85</f>
        <v>0.17647058823529413</v>
      </c>
      <c r="T22" s="152"/>
      <c r="U22" s="100"/>
      <c r="V22" s="338"/>
      <c r="W22" s="638" t="s">
        <v>350</v>
      </c>
      <c r="X22" s="99" t="s">
        <v>246</v>
      </c>
      <c r="Y22" s="92">
        <v>40</v>
      </c>
      <c r="Z22" s="152"/>
      <c r="AA22" s="152"/>
      <c r="AB22" s="100">
        <f>Y22/100</f>
        <v>0.4</v>
      </c>
      <c r="AC22" s="309"/>
      <c r="AD22" s="638"/>
      <c r="AE22" s="99"/>
      <c r="AF22" s="92"/>
      <c r="AG22" s="152"/>
      <c r="AH22" s="152"/>
      <c r="AI22" s="100"/>
      <c r="AJ22" s="309"/>
      <c r="AL22" s="130"/>
      <c r="AM22" s="172"/>
      <c r="AN22" s="10"/>
      <c r="AO22" s="130"/>
    </row>
    <row r="23" spans="1:43" ht="18" customHeight="1" x14ac:dyDescent="0.25">
      <c r="A23" s="581"/>
      <c r="B23" s="594"/>
      <c r="C23" s="100"/>
      <c r="D23" s="100"/>
      <c r="E23" s="63"/>
      <c r="F23" s="152"/>
      <c r="G23" s="152"/>
      <c r="H23" s="284"/>
      <c r="I23" s="633"/>
      <c r="J23" s="405" t="s">
        <v>287</v>
      </c>
      <c r="K23" s="91">
        <v>30</v>
      </c>
      <c r="L23" s="63"/>
      <c r="M23" s="174"/>
      <c r="N23" s="100"/>
      <c r="O23" s="133"/>
      <c r="P23" s="557"/>
      <c r="Q23" s="92" t="s">
        <v>351</v>
      </c>
      <c r="R23" s="50">
        <v>10</v>
      </c>
      <c r="S23" s="63">
        <f>R23/90</f>
        <v>0.1111111111111111</v>
      </c>
      <c r="T23" s="407"/>
      <c r="U23" s="100"/>
      <c r="V23" s="338"/>
      <c r="W23" s="638"/>
      <c r="X23" s="99" t="s">
        <v>247</v>
      </c>
      <c r="Y23" s="92">
        <v>15</v>
      </c>
      <c r="Z23" s="152"/>
      <c r="AA23" s="155">
        <f>Y23*0.65/35</f>
        <v>0.27857142857142858</v>
      </c>
      <c r="AB23" s="100"/>
      <c r="AC23" s="309"/>
      <c r="AD23" s="638"/>
      <c r="AE23" s="99"/>
      <c r="AF23" s="92"/>
      <c r="AG23" s="152"/>
      <c r="AH23" s="155"/>
      <c r="AI23" s="100"/>
      <c r="AJ23" s="309"/>
      <c r="AL23" s="130"/>
      <c r="AM23" s="172"/>
      <c r="AN23" s="10"/>
      <c r="AO23" s="439"/>
    </row>
    <row r="24" spans="1:43" ht="18" customHeight="1" x14ac:dyDescent="0.25">
      <c r="A24" s="581"/>
      <c r="B24" s="594"/>
      <c r="C24" s="100"/>
      <c r="D24" s="100"/>
      <c r="E24" s="152"/>
      <c r="F24" s="152"/>
      <c r="G24" s="100"/>
      <c r="H24" s="284"/>
      <c r="I24" s="633"/>
      <c r="J24" s="405" t="s">
        <v>261</v>
      </c>
      <c r="K24" s="91">
        <v>10</v>
      </c>
      <c r="L24" s="63">
        <f>K24/25</f>
        <v>0.4</v>
      </c>
      <c r="M24" s="91"/>
      <c r="N24" s="152"/>
      <c r="O24" s="133"/>
      <c r="P24" s="557"/>
      <c r="Q24" s="92" t="s">
        <v>83</v>
      </c>
      <c r="R24" s="50">
        <v>12</v>
      </c>
      <c r="S24" s="440"/>
      <c r="T24" s="100">
        <f>R24/55</f>
        <v>0.21818181818181817</v>
      </c>
      <c r="U24" s="100"/>
      <c r="V24" s="338"/>
      <c r="W24" s="638"/>
      <c r="X24" s="99"/>
      <c r="Y24" s="92"/>
      <c r="Z24" s="152"/>
      <c r="AA24" s="152"/>
      <c r="AB24" s="100"/>
      <c r="AC24" s="309"/>
      <c r="AD24" s="638"/>
      <c r="AE24" s="99"/>
      <c r="AF24" s="92"/>
      <c r="AG24" s="152"/>
      <c r="AH24" s="152"/>
      <c r="AI24" s="100"/>
      <c r="AJ24" s="309"/>
      <c r="AL24" s="130"/>
      <c r="AM24" s="172"/>
      <c r="AN24" s="10"/>
      <c r="AO24" s="10"/>
    </row>
    <row r="25" spans="1:43" ht="18" customHeight="1" x14ac:dyDescent="0.25">
      <c r="A25" s="581"/>
      <c r="B25" s="594"/>
      <c r="C25" s="106"/>
      <c r="D25" s="106"/>
      <c r="E25" s="152"/>
      <c r="F25" s="152"/>
      <c r="G25" s="152"/>
      <c r="H25" s="285"/>
      <c r="I25" s="633"/>
      <c r="J25" s="91"/>
      <c r="K25" s="91"/>
      <c r="L25" s="63"/>
      <c r="M25" s="91"/>
      <c r="N25" s="152"/>
      <c r="O25" s="133"/>
      <c r="P25" s="557"/>
      <c r="Q25" s="92" t="s">
        <v>88</v>
      </c>
      <c r="R25" s="50">
        <v>12</v>
      </c>
      <c r="S25" s="152"/>
      <c r="T25" s="152"/>
      <c r="U25" s="152">
        <f>R25/100</f>
        <v>0.12</v>
      </c>
      <c r="V25" s="338"/>
      <c r="W25" s="638"/>
      <c r="X25" s="50"/>
      <c r="Y25" s="50"/>
      <c r="Z25" s="152"/>
      <c r="AA25" s="152"/>
      <c r="AB25" s="152"/>
      <c r="AC25" s="309"/>
      <c r="AD25" s="638"/>
      <c r="AE25" s="50"/>
      <c r="AF25" s="50"/>
      <c r="AG25" s="152"/>
      <c r="AH25" s="152"/>
      <c r="AI25" s="152"/>
      <c r="AJ25" s="309"/>
      <c r="AL25" s="130"/>
      <c r="AM25" s="172"/>
      <c r="AN25" s="10"/>
      <c r="AO25" s="10"/>
    </row>
    <row r="26" spans="1:43" ht="18" customHeight="1" x14ac:dyDescent="0.25">
      <c r="A26" s="581"/>
      <c r="B26" s="595"/>
      <c r="C26" s="91"/>
      <c r="D26" s="91"/>
      <c r="E26" s="152"/>
      <c r="F26" s="152"/>
      <c r="G26" s="152"/>
      <c r="H26" s="285"/>
      <c r="I26" s="633"/>
      <c r="J26" s="91"/>
      <c r="K26" s="91"/>
      <c r="L26" s="63"/>
      <c r="M26" s="91"/>
      <c r="N26" s="152"/>
      <c r="O26" s="148"/>
      <c r="P26" s="558"/>
      <c r="Q26" s="92" t="s">
        <v>297</v>
      </c>
      <c r="R26" s="50">
        <v>10</v>
      </c>
      <c r="S26" s="152"/>
      <c r="T26" s="152"/>
      <c r="U26" s="152">
        <f>R26/100</f>
        <v>0.1</v>
      </c>
      <c r="V26" s="338"/>
      <c r="W26" s="638"/>
      <c r="X26" s="50"/>
      <c r="Y26" s="50"/>
      <c r="Z26" s="152"/>
      <c r="AA26" s="152"/>
      <c r="AB26" s="152"/>
      <c r="AC26" s="310"/>
      <c r="AD26" s="638"/>
      <c r="AE26" s="50"/>
      <c r="AF26" s="50"/>
      <c r="AG26" s="152"/>
      <c r="AH26" s="152"/>
      <c r="AI26" s="152"/>
      <c r="AJ26" s="310"/>
      <c r="AM26" s="170"/>
      <c r="AN26" s="130"/>
      <c r="AO26" s="10"/>
    </row>
    <row r="27" spans="1:43" x14ac:dyDescent="0.25">
      <c r="A27" s="500" t="s">
        <v>59</v>
      </c>
      <c r="B27" s="500" t="s">
        <v>59</v>
      </c>
      <c r="C27" s="63"/>
      <c r="D27" s="91"/>
      <c r="E27" s="91"/>
      <c r="F27" s="174"/>
      <c r="G27" s="276"/>
      <c r="H27" s="284"/>
      <c r="I27" s="500" t="s">
        <v>59</v>
      </c>
      <c r="J27" s="63" t="s">
        <v>69</v>
      </c>
      <c r="K27" s="4" t="s">
        <v>65</v>
      </c>
      <c r="L27" s="153"/>
      <c r="M27" s="55"/>
      <c r="N27" s="153"/>
      <c r="O27" s="148"/>
      <c r="P27" s="129" t="s">
        <v>142</v>
      </c>
      <c r="Q27" s="497"/>
      <c r="R27" s="4"/>
      <c r="S27" s="153"/>
      <c r="T27" s="153"/>
      <c r="U27" s="153"/>
      <c r="V27" s="338"/>
      <c r="W27" s="496" t="s">
        <v>46</v>
      </c>
      <c r="X27" s="63" t="s">
        <v>13</v>
      </c>
      <c r="Y27" s="4" t="s">
        <v>65</v>
      </c>
      <c r="Z27" s="153"/>
      <c r="AA27" s="153"/>
      <c r="AB27" s="153"/>
      <c r="AC27" s="313"/>
      <c r="AD27" s="129"/>
      <c r="AE27" s="497"/>
      <c r="AF27" s="4"/>
      <c r="AG27" s="153"/>
      <c r="AH27" s="153"/>
      <c r="AI27" s="153"/>
      <c r="AJ27" s="313"/>
      <c r="AM27" s="170"/>
      <c r="AN27" s="169"/>
      <c r="AO27" s="11"/>
      <c r="AP27" s="4"/>
      <c r="AQ27" s="4"/>
    </row>
    <row r="28" spans="1:43" ht="17.25" thickBot="1" x14ac:dyDescent="0.3">
      <c r="A28" s="199" t="s">
        <v>14</v>
      </c>
      <c r="B28" s="199" t="s">
        <v>14</v>
      </c>
      <c r="C28" s="40"/>
      <c r="D28" s="373"/>
      <c r="E28" s="374"/>
      <c r="F28" s="374"/>
      <c r="G28" s="198"/>
      <c r="H28" s="286"/>
      <c r="I28" s="199" t="s">
        <v>14</v>
      </c>
      <c r="J28" s="118"/>
      <c r="K28" s="65"/>
      <c r="L28" s="198"/>
      <c r="M28" s="154"/>
      <c r="N28" s="154"/>
      <c r="O28" s="503"/>
      <c r="P28" s="496" t="s">
        <v>0</v>
      </c>
      <c r="Q28" s="40">
        <f>月菜單!I7</f>
        <v>0</v>
      </c>
      <c r="R28" s="65" t="s">
        <v>284</v>
      </c>
      <c r="S28" s="154"/>
      <c r="T28" s="154"/>
      <c r="U28" s="154"/>
      <c r="V28" s="338"/>
      <c r="W28" s="504" t="s">
        <v>0</v>
      </c>
      <c r="X28" s="118"/>
      <c r="Y28" s="65"/>
      <c r="Z28" s="198"/>
      <c r="AA28" s="198"/>
      <c r="AB28" s="198"/>
      <c r="AC28" s="314"/>
      <c r="AD28" s="64"/>
      <c r="AE28" s="40"/>
      <c r="AF28" s="65"/>
      <c r="AG28" s="154"/>
      <c r="AH28" s="154"/>
      <c r="AI28" s="154"/>
      <c r="AJ28" s="314"/>
      <c r="AM28" s="172"/>
      <c r="AN28" s="10"/>
      <c r="AO28" s="130"/>
    </row>
    <row r="29" spans="1:43" ht="16.5" customHeight="1" x14ac:dyDescent="0.25">
      <c r="A29" s="582" t="s">
        <v>15</v>
      </c>
      <c r="B29" s="572" t="s">
        <v>47</v>
      </c>
      <c r="C29" s="630"/>
      <c r="D29" s="228"/>
      <c r="E29" s="277">
        <f>SUM(E5:E28)</f>
        <v>0</v>
      </c>
      <c r="F29" s="278">
        <f>SUM(F5:F28)</f>
        <v>0</v>
      </c>
      <c r="G29" s="160">
        <f>SUM(G5:G28)</f>
        <v>0</v>
      </c>
      <c r="H29" s="287"/>
      <c r="I29" s="572" t="s">
        <v>16</v>
      </c>
      <c r="J29" s="573"/>
      <c r="K29" s="161"/>
      <c r="L29" s="163">
        <f>SUM(L5:L28)</f>
        <v>6.7</v>
      </c>
      <c r="M29" s="490">
        <f>SUM(M5:M28)</f>
        <v>2.5714285714285716</v>
      </c>
      <c r="N29" s="166">
        <f>SUM(N5:N28)</f>
        <v>1.65</v>
      </c>
      <c r="O29" s="162"/>
      <c r="P29" s="572" t="s">
        <v>47</v>
      </c>
      <c r="Q29" s="573"/>
      <c r="R29" s="161"/>
      <c r="S29" s="162">
        <f>SUM(S5:S27)</f>
        <v>5.9542483660130721</v>
      </c>
      <c r="T29" s="162">
        <f>SUM(T5:T28)</f>
        <v>2.761038961038961</v>
      </c>
      <c r="U29" s="280">
        <f>SUM(U5:U25)</f>
        <v>1.702</v>
      </c>
      <c r="V29" s="315"/>
      <c r="W29" s="574" t="s">
        <v>47</v>
      </c>
      <c r="X29" s="573"/>
      <c r="Y29" s="161"/>
      <c r="Z29" s="162">
        <f>SUM(Z5:Z27)</f>
        <v>6</v>
      </c>
      <c r="AA29" s="162">
        <f>SUM(AA5:AA28)</f>
        <v>2.6811688311688311</v>
      </c>
      <c r="AB29" s="280">
        <f>SUM(AB5:AB25)</f>
        <v>1.65</v>
      </c>
      <c r="AC29" s="324"/>
      <c r="AD29" s="572" t="s">
        <v>16</v>
      </c>
      <c r="AE29" s="573"/>
      <c r="AF29" s="324"/>
      <c r="AG29" s="272">
        <f>SUM(AG5:AG27)</f>
        <v>0</v>
      </c>
      <c r="AH29" s="162">
        <f>SUM(AH5:AH27)</f>
        <v>0</v>
      </c>
      <c r="AI29" s="162">
        <f>SUM(AI5:AI27)</f>
        <v>0</v>
      </c>
      <c r="AJ29" s="324"/>
      <c r="AM29" s="172"/>
      <c r="AN29" s="10"/>
      <c r="AO29" s="130"/>
    </row>
    <row r="30" spans="1:43" ht="16.5" customHeight="1" x14ac:dyDescent="0.25">
      <c r="A30" s="583"/>
      <c r="B30" s="566" t="s">
        <v>61</v>
      </c>
      <c r="C30" s="567"/>
      <c r="D30" s="279">
        <f>E29</f>
        <v>0</v>
      </c>
      <c r="E30" s="235"/>
      <c r="F30" s="235"/>
      <c r="G30" s="152"/>
      <c r="H30" s="288"/>
      <c r="I30" s="566" t="s">
        <v>49</v>
      </c>
      <c r="J30" s="567"/>
      <c r="K30" s="167">
        <f>L29</f>
        <v>6.7</v>
      </c>
      <c r="L30" s="63"/>
      <c r="M30" s="152"/>
      <c r="N30" s="152"/>
      <c r="O30" s="148"/>
      <c r="P30" s="566" t="s">
        <v>49</v>
      </c>
      <c r="Q30" s="567"/>
      <c r="R30" s="101">
        <f>S29</f>
        <v>5.9542483660130721</v>
      </c>
      <c r="S30" s="152"/>
      <c r="T30" s="152"/>
      <c r="U30" s="152"/>
      <c r="V30" s="316"/>
      <c r="W30" s="585" t="s">
        <v>49</v>
      </c>
      <c r="X30" s="567"/>
      <c r="Y30" s="279">
        <f>Z29</f>
        <v>6</v>
      </c>
      <c r="Z30" s="152"/>
      <c r="AA30" s="152"/>
      <c r="AB30" s="152"/>
      <c r="AC30" s="316"/>
      <c r="AD30" s="568" t="s">
        <v>49</v>
      </c>
      <c r="AE30" s="569"/>
      <c r="AF30" s="279">
        <f>AG29</f>
        <v>0</v>
      </c>
      <c r="AG30" s="235"/>
      <c r="AH30" s="152"/>
      <c r="AI30" s="152"/>
      <c r="AJ30" s="313"/>
      <c r="AM30" s="172"/>
      <c r="AN30" s="10"/>
      <c r="AO30" s="10"/>
    </row>
    <row r="31" spans="1:43" ht="16.5" customHeight="1" x14ac:dyDescent="0.25">
      <c r="A31" s="583"/>
      <c r="B31" s="566" t="s">
        <v>42</v>
      </c>
      <c r="C31" s="567"/>
      <c r="D31" s="243">
        <f>F29</f>
        <v>0</v>
      </c>
      <c r="E31" s="235"/>
      <c r="F31" s="244"/>
      <c r="G31" s="155"/>
      <c r="H31" s="288"/>
      <c r="I31" s="566" t="s">
        <v>42</v>
      </c>
      <c r="J31" s="567"/>
      <c r="K31" s="117">
        <f>M29</f>
        <v>2.5714285714285716</v>
      </c>
      <c r="L31" s="63"/>
      <c r="M31" s="117"/>
      <c r="N31" s="155"/>
      <c r="O31" s="148"/>
      <c r="P31" s="566" t="s">
        <v>42</v>
      </c>
      <c r="Q31" s="567"/>
      <c r="R31" s="274">
        <f>T29</f>
        <v>2.761038961038961</v>
      </c>
      <c r="S31" s="117"/>
      <c r="T31" s="155"/>
      <c r="U31" s="155"/>
      <c r="V31" s="316"/>
      <c r="W31" s="585" t="s">
        <v>42</v>
      </c>
      <c r="X31" s="567"/>
      <c r="Y31" s="117">
        <f>AA29</f>
        <v>2.6811688311688311</v>
      </c>
      <c r="Z31" s="155"/>
      <c r="AA31" s="155"/>
      <c r="AB31" s="155"/>
      <c r="AC31" s="316"/>
      <c r="AD31" s="568" t="s">
        <v>42</v>
      </c>
      <c r="AE31" s="569"/>
      <c r="AF31" s="117">
        <f>AH29</f>
        <v>0</v>
      </c>
      <c r="AG31" s="155"/>
      <c r="AH31" s="155"/>
      <c r="AI31" s="155"/>
      <c r="AJ31" s="313"/>
      <c r="AM31" s="172"/>
      <c r="AN31" s="10"/>
      <c r="AO31" s="10"/>
    </row>
    <row r="32" spans="1:43" ht="16.5" customHeight="1" x14ac:dyDescent="0.25">
      <c r="A32" s="583"/>
      <c r="B32" s="566" t="s">
        <v>352</v>
      </c>
      <c r="C32" s="567"/>
      <c r="D32" s="243">
        <f>G29</f>
        <v>0</v>
      </c>
      <c r="E32" s="244"/>
      <c r="F32" s="244"/>
      <c r="G32" s="155"/>
      <c r="H32" s="288"/>
      <c r="I32" s="566" t="s">
        <v>352</v>
      </c>
      <c r="J32" s="567"/>
      <c r="K32" s="117">
        <f>N29</f>
        <v>1.65</v>
      </c>
      <c r="L32" s="63"/>
      <c r="M32" s="117"/>
      <c r="N32" s="155"/>
      <c r="O32" s="148"/>
      <c r="P32" s="566" t="s">
        <v>352</v>
      </c>
      <c r="Q32" s="567"/>
      <c r="R32" s="274">
        <f>U29</f>
        <v>1.702</v>
      </c>
      <c r="S32" s="402"/>
      <c r="T32" s="117"/>
      <c r="U32" s="155"/>
      <c r="V32" s="316"/>
      <c r="W32" s="585" t="s">
        <v>352</v>
      </c>
      <c r="X32" s="567"/>
      <c r="Y32" s="117">
        <f>AB29</f>
        <v>1.65</v>
      </c>
      <c r="Z32" s="155"/>
      <c r="AA32" s="155"/>
      <c r="AB32" s="155"/>
      <c r="AC32" s="316"/>
      <c r="AD32" s="568" t="s">
        <v>352</v>
      </c>
      <c r="AE32" s="569"/>
      <c r="AF32" s="117">
        <f>AI29</f>
        <v>0</v>
      </c>
      <c r="AG32" s="155"/>
      <c r="AH32" s="155"/>
      <c r="AI32" s="155"/>
      <c r="AJ32" s="313"/>
      <c r="AM32" s="172"/>
      <c r="AN32" s="171"/>
      <c r="AO32" s="10"/>
    </row>
    <row r="33" spans="1:41" ht="16.5" customHeight="1" x14ac:dyDescent="0.25">
      <c r="A33" s="583"/>
      <c r="B33" s="566" t="s">
        <v>353</v>
      </c>
      <c r="C33" s="567"/>
      <c r="D33" s="67"/>
      <c r="E33" s="156"/>
      <c r="F33" s="156"/>
      <c r="G33" s="156"/>
      <c r="H33" s="288"/>
      <c r="I33" s="566" t="s">
        <v>353</v>
      </c>
      <c r="J33" s="567"/>
      <c r="K33" s="80">
        <v>1</v>
      </c>
      <c r="L33" s="63"/>
      <c r="M33" s="67"/>
      <c r="N33" s="156"/>
      <c r="O33" s="148"/>
      <c r="P33" s="566" t="s">
        <v>353</v>
      </c>
      <c r="Q33" s="567"/>
      <c r="R33" s="107"/>
      <c r="S33" s="156"/>
      <c r="T33" s="156"/>
      <c r="U33" s="156"/>
      <c r="V33" s="316"/>
      <c r="W33" s="585" t="s">
        <v>353</v>
      </c>
      <c r="X33" s="567"/>
      <c r="Y33" s="67">
        <v>1</v>
      </c>
      <c r="Z33" s="156"/>
      <c r="AA33" s="156"/>
      <c r="AB33" s="156"/>
      <c r="AC33" s="316"/>
      <c r="AD33" s="568" t="s">
        <v>353</v>
      </c>
      <c r="AE33" s="569"/>
      <c r="AF33" s="67"/>
      <c r="AG33" s="156"/>
      <c r="AH33" s="156"/>
      <c r="AI33" s="156"/>
      <c r="AJ33" s="313"/>
      <c r="AM33" s="172"/>
      <c r="AN33" s="171"/>
      <c r="AO33" s="10"/>
    </row>
    <row r="34" spans="1:41" ht="16.5" customHeight="1" x14ac:dyDescent="0.25">
      <c r="A34" s="583"/>
      <c r="B34" s="575" t="s">
        <v>67</v>
      </c>
      <c r="C34" s="576"/>
      <c r="D34" s="80"/>
      <c r="E34" s="157"/>
      <c r="F34" s="157"/>
      <c r="G34" s="157"/>
      <c r="H34" s="289"/>
      <c r="I34" s="575" t="s">
        <v>67</v>
      </c>
      <c r="J34" s="627"/>
      <c r="K34" s="67"/>
      <c r="L34" s="497"/>
      <c r="M34" s="67"/>
      <c r="N34" s="157"/>
      <c r="O34" s="81"/>
      <c r="P34" s="575" t="s">
        <v>10</v>
      </c>
      <c r="Q34" s="576"/>
      <c r="R34" s="80"/>
      <c r="S34" s="157"/>
      <c r="T34" s="157"/>
      <c r="U34" s="157"/>
      <c r="V34" s="317"/>
      <c r="W34" s="585" t="s">
        <v>10</v>
      </c>
      <c r="X34" s="567"/>
      <c r="Y34" s="67"/>
      <c r="Z34" s="157"/>
      <c r="AA34" s="157"/>
      <c r="AB34" s="157"/>
      <c r="AC34" s="317"/>
      <c r="AD34" s="631" t="s">
        <v>10</v>
      </c>
      <c r="AE34" s="588"/>
      <c r="AF34" s="67"/>
      <c r="AG34" s="157"/>
      <c r="AH34" s="157"/>
      <c r="AI34" s="157"/>
      <c r="AJ34" s="341"/>
      <c r="AM34" s="172"/>
      <c r="AN34" s="171"/>
      <c r="AO34" s="10"/>
    </row>
    <row r="35" spans="1:41" s="26" customFormat="1" ht="16.5" customHeight="1" x14ac:dyDescent="0.25">
      <c r="A35" s="583"/>
      <c r="B35" s="566" t="s">
        <v>68</v>
      </c>
      <c r="C35" s="567"/>
      <c r="D35" s="75"/>
      <c r="E35" s="158"/>
      <c r="F35" s="158"/>
      <c r="G35" s="158"/>
      <c r="H35" s="290"/>
      <c r="I35" s="568" t="s">
        <v>9</v>
      </c>
      <c r="J35" s="569"/>
      <c r="K35" s="207" t="s">
        <v>220</v>
      </c>
      <c r="L35" s="183"/>
      <c r="M35" s="75"/>
      <c r="N35" s="158"/>
      <c r="O35" s="202"/>
      <c r="P35" s="568" t="s">
        <v>9</v>
      </c>
      <c r="Q35" s="569"/>
      <c r="R35" s="75" t="s">
        <v>56</v>
      </c>
      <c r="S35" s="158"/>
      <c r="T35" s="158"/>
      <c r="U35" s="158"/>
      <c r="V35" s="318"/>
      <c r="W35" s="586" t="s">
        <v>9</v>
      </c>
      <c r="X35" s="569"/>
      <c r="Y35" s="75">
        <v>2.5</v>
      </c>
      <c r="Z35" s="158"/>
      <c r="AA35" s="158"/>
      <c r="AB35" s="158"/>
      <c r="AC35" s="318"/>
      <c r="AD35" s="632" t="s">
        <v>9</v>
      </c>
      <c r="AE35" s="580"/>
      <c r="AF35" s="75"/>
      <c r="AG35" s="158"/>
      <c r="AH35" s="158"/>
      <c r="AI35" s="158"/>
      <c r="AJ35" s="342"/>
      <c r="AM35" s="172"/>
      <c r="AN35" s="171"/>
      <c r="AO35" s="10"/>
    </row>
    <row r="36" spans="1:41" s="26" customFormat="1" ht="24.75" customHeight="1" thickBot="1" x14ac:dyDescent="0.3">
      <c r="A36" s="584"/>
      <c r="B36" s="577" t="s">
        <v>79</v>
      </c>
      <c r="C36" s="578"/>
      <c r="D36" s="74"/>
      <c r="E36" s="159"/>
      <c r="F36" s="159"/>
      <c r="G36" s="159"/>
      <c r="H36" s="291"/>
      <c r="I36" s="570" t="s">
        <v>50</v>
      </c>
      <c r="J36" s="571"/>
      <c r="K36" s="74">
        <f>K30*70+K31*75+K32*25+K33*60+K34*120+K35*45</f>
        <v>875.60714285714289</v>
      </c>
      <c r="L36" s="184"/>
      <c r="M36" s="159"/>
      <c r="N36" s="159"/>
      <c r="O36" s="203"/>
      <c r="P36" s="570" t="s">
        <v>50</v>
      </c>
      <c r="Q36" s="571"/>
      <c r="R36" s="74">
        <f>R30*70+R31*75+R32*25+R33*60+R34*120+R35*45</f>
        <v>778.92530769883706</v>
      </c>
      <c r="S36" s="159"/>
      <c r="T36" s="159"/>
      <c r="U36" s="159"/>
      <c r="V36" s="319"/>
      <c r="W36" s="629" t="s">
        <v>50</v>
      </c>
      <c r="X36" s="565"/>
      <c r="Y36" s="74">
        <f>Y30*70+Y31*75+Y32*25+Y33*60+Y34*120+Y35*45</f>
        <v>834.83766233766232</v>
      </c>
      <c r="Z36" s="159"/>
      <c r="AA36" s="159"/>
      <c r="AB36" s="186"/>
      <c r="AC36" s="326"/>
      <c r="AD36" s="577" t="s">
        <v>50</v>
      </c>
      <c r="AE36" s="578"/>
      <c r="AF36" s="74"/>
      <c r="AG36" s="159"/>
      <c r="AH36" s="159"/>
      <c r="AI36" s="159"/>
      <c r="AJ36" s="343"/>
      <c r="AM36" s="172"/>
      <c r="AN36" s="10"/>
      <c r="AO36" s="130"/>
    </row>
    <row r="37" spans="1:41" s="3" customFormat="1" ht="18" customHeight="1" x14ac:dyDescent="0.3">
      <c r="A37" s="628" t="s">
        <v>28</v>
      </c>
      <c r="B37" s="628"/>
      <c r="C37" s="628"/>
      <c r="D37" s="628"/>
      <c r="E37" s="628"/>
      <c r="F37" s="628"/>
      <c r="G37" s="628"/>
      <c r="H37" s="628"/>
      <c r="I37" s="628"/>
      <c r="J37" s="628"/>
      <c r="K37" s="628"/>
      <c r="L37" s="493"/>
      <c r="M37" s="502"/>
      <c r="N37" s="502"/>
      <c r="O37" s="27"/>
      <c r="P37" s="43"/>
      <c r="Q37" s="43"/>
      <c r="R37" s="43"/>
      <c r="S37" s="26"/>
      <c r="T37" s="26"/>
      <c r="U37" s="26"/>
      <c r="V37" s="321"/>
      <c r="W37" s="28"/>
      <c r="Z37" s="26"/>
      <c r="AA37" s="26"/>
      <c r="AB37" s="26"/>
      <c r="AC37" s="327"/>
      <c r="AG37" s="26"/>
      <c r="AH37" s="26"/>
      <c r="AI37" s="26"/>
      <c r="AJ37" s="327"/>
      <c r="AM37" s="172"/>
      <c r="AN37" s="10"/>
      <c r="AO37" s="130"/>
    </row>
    <row r="38" spans="1:41" s="29" customFormat="1" ht="18" customHeight="1" x14ac:dyDescent="0.25">
      <c r="A38" s="546" t="s">
        <v>12</v>
      </c>
      <c r="B38" s="546"/>
      <c r="C38" s="546"/>
      <c r="D38" s="546"/>
      <c r="E38" s="546"/>
      <c r="F38" s="546"/>
      <c r="G38" s="546"/>
      <c r="H38" s="546"/>
      <c r="I38" s="546"/>
      <c r="J38" s="546"/>
      <c r="K38" s="546"/>
      <c r="L38" s="546"/>
      <c r="M38" s="546"/>
      <c r="N38" s="546"/>
      <c r="O38" s="546"/>
      <c r="P38" s="546"/>
      <c r="Q38" s="546"/>
      <c r="R38" s="546"/>
      <c r="S38" s="546"/>
      <c r="T38" s="546"/>
      <c r="U38" s="546"/>
      <c r="V38" s="546"/>
      <c r="W38" s="546"/>
      <c r="X38" s="546"/>
      <c r="Z38" s="493"/>
      <c r="AA38" s="493"/>
      <c r="AB38" s="493"/>
      <c r="AC38" s="328"/>
      <c r="AG38" s="493"/>
      <c r="AH38" s="493"/>
      <c r="AI38" s="493"/>
      <c r="AJ38" s="328"/>
      <c r="AM38" s="172"/>
      <c r="AN38" s="10"/>
      <c r="AO38" s="439"/>
    </row>
    <row r="39" spans="1:41" s="29" customFormat="1" ht="18" customHeight="1" x14ac:dyDescent="0.3">
      <c r="A39" s="30" t="s">
        <v>11</v>
      </c>
      <c r="B39" s="30"/>
      <c r="C39" s="30"/>
      <c r="H39" s="31"/>
      <c r="I39" s="31"/>
      <c r="J39" s="31"/>
      <c r="K39" s="30"/>
      <c r="O39" s="3"/>
      <c r="P39" s="31"/>
      <c r="Q39" s="31"/>
      <c r="R39" s="31"/>
      <c r="V39" s="322"/>
      <c r="W39" s="32"/>
      <c r="AC39" s="328"/>
      <c r="AJ39" s="328"/>
      <c r="AM39" s="172"/>
      <c r="AN39" s="10"/>
      <c r="AO39" s="10"/>
    </row>
    <row r="40" spans="1:41" s="130" customFormat="1" ht="19.5" x14ac:dyDescent="0.25">
      <c r="A40" s="627"/>
      <c r="B40" s="627"/>
      <c r="D40" s="29"/>
      <c r="E40" s="29"/>
      <c r="F40" s="29"/>
      <c r="G40" s="29"/>
      <c r="H40" s="293"/>
      <c r="I40" s="627"/>
      <c r="J40" s="627"/>
      <c r="L40" s="29"/>
      <c r="M40" s="29"/>
      <c r="N40" s="29"/>
      <c r="P40" s="627"/>
      <c r="Q40" s="627"/>
      <c r="S40" s="29"/>
      <c r="T40" s="29"/>
      <c r="U40" s="29"/>
      <c r="V40" s="87"/>
      <c r="W40" s="627"/>
      <c r="X40" s="627"/>
      <c r="Z40" s="29"/>
      <c r="AA40" s="29"/>
      <c r="AB40" s="29"/>
      <c r="AC40" s="87"/>
      <c r="AD40" s="627"/>
      <c r="AE40" s="627"/>
      <c r="AG40" s="29"/>
      <c r="AH40" s="29"/>
      <c r="AI40" s="29"/>
      <c r="AJ40" s="87"/>
      <c r="AM40" s="172"/>
      <c r="AN40" s="10"/>
      <c r="AO40" s="10"/>
    </row>
    <row r="42" spans="1:41" x14ac:dyDescent="0.25">
      <c r="H42" s="687"/>
      <c r="I42" s="691"/>
      <c r="J42" s="691"/>
      <c r="K42" s="691"/>
      <c r="L42" s="691"/>
      <c r="M42" s="691"/>
      <c r="N42" s="691"/>
      <c r="O42" s="691"/>
    </row>
    <row r="43" spans="1:41" x14ac:dyDescent="0.25">
      <c r="D43" s="10"/>
      <c r="E43" s="130"/>
      <c r="F43" s="4"/>
      <c r="G43" s="168"/>
      <c r="H43" s="704"/>
      <c r="I43" s="692"/>
      <c r="J43" s="688"/>
      <c r="K43" s="698"/>
      <c r="L43" s="705"/>
      <c r="M43" s="689"/>
      <c r="N43" s="689"/>
      <c r="O43" s="691"/>
    </row>
    <row r="44" spans="1:41" x14ac:dyDescent="0.25">
      <c r="D44" s="130"/>
      <c r="E44" s="130"/>
      <c r="F44" s="168"/>
      <c r="G44" s="168"/>
      <c r="H44" s="704"/>
      <c r="I44" s="692"/>
      <c r="J44" s="698"/>
      <c r="K44" s="694"/>
      <c r="L44" s="688"/>
      <c r="M44" s="688"/>
      <c r="N44" s="689"/>
      <c r="O44" s="691"/>
    </row>
    <row r="45" spans="1:41" x14ac:dyDescent="0.25">
      <c r="D45" s="130"/>
      <c r="E45" s="130"/>
      <c r="F45" s="4"/>
      <c r="G45" s="168"/>
      <c r="H45" s="704"/>
      <c r="I45" s="692"/>
      <c r="J45" s="694"/>
      <c r="K45" s="694"/>
      <c r="L45" s="698"/>
      <c r="M45" s="689"/>
      <c r="N45" s="689"/>
      <c r="O45" s="691"/>
    </row>
    <row r="46" spans="1:41" x14ac:dyDescent="0.25">
      <c r="D46" s="130"/>
      <c r="E46" s="130"/>
      <c r="F46" s="168"/>
      <c r="G46" s="168"/>
      <c r="H46" s="704"/>
      <c r="I46" s="692"/>
      <c r="J46" s="694"/>
      <c r="K46" s="694"/>
      <c r="L46" s="698"/>
      <c r="M46" s="689"/>
      <c r="N46" s="689"/>
      <c r="O46" s="691"/>
    </row>
    <row r="47" spans="1:41" x14ac:dyDescent="0.25">
      <c r="D47" s="130"/>
      <c r="E47" s="130"/>
      <c r="H47" s="704"/>
      <c r="I47" s="692"/>
      <c r="J47" s="694"/>
      <c r="K47" s="694"/>
      <c r="L47" s="698"/>
      <c r="M47" s="689"/>
      <c r="N47" s="689"/>
      <c r="O47" s="691"/>
    </row>
    <row r="48" spans="1:41" x14ac:dyDescent="0.25">
      <c r="H48" s="687"/>
      <c r="I48" s="691"/>
      <c r="J48" s="691"/>
      <c r="K48" s="691"/>
      <c r="L48" s="691"/>
      <c r="M48" s="691"/>
      <c r="N48" s="691"/>
      <c r="O48" s="691"/>
    </row>
  </sheetData>
  <mergeCells count="97">
    <mergeCell ref="W5:W6"/>
    <mergeCell ref="AD22:AD26"/>
    <mergeCell ref="B22:B26"/>
    <mergeCell ref="I5:I6"/>
    <mergeCell ref="B5:B6"/>
    <mergeCell ref="W22:W26"/>
    <mergeCell ref="AD17:AD21"/>
    <mergeCell ref="C18:C21"/>
    <mergeCell ref="J18:J21"/>
    <mergeCell ref="P22:P26"/>
    <mergeCell ref="AD5:AD6"/>
    <mergeCell ref="AD7:AD11"/>
    <mergeCell ref="P12:P16"/>
    <mergeCell ref="P17:P21"/>
    <mergeCell ref="Q18:Q21"/>
    <mergeCell ref="P7:P11"/>
    <mergeCell ref="A1:AJ1"/>
    <mergeCell ref="W2:Y2"/>
    <mergeCell ref="AD2:AF2"/>
    <mergeCell ref="P3:Q3"/>
    <mergeCell ref="R3:V3"/>
    <mergeCell ref="W3:X3"/>
    <mergeCell ref="Y3:AC3"/>
    <mergeCell ref="AD3:AE3"/>
    <mergeCell ref="AF3:AJ3"/>
    <mergeCell ref="B3:C3"/>
    <mergeCell ref="D3:H3"/>
    <mergeCell ref="I3:J3"/>
    <mergeCell ref="A5:A6"/>
    <mergeCell ref="P5:P6"/>
    <mergeCell ref="K3:O3"/>
    <mergeCell ref="A17:A21"/>
    <mergeCell ref="A7:A11"/>
    <mergeCell ref="I7:I11"/>
    <mergeCell ref="B12:B16"/>
    <mergeCell ref="A22:A26"/>
    <mergeCell ref="I22:I26"/>
    <mergeCell ref="B7:B11"/>
    <mergeCell ref="B17:B21"/>
    <mergeCell ref="I17:I21"/>
    <mergeCell ref="I12:I16"/>
    <mergeCell ref="A12:A16"/>
    <mergeCell ref="AE18:AE21"/>
    <mergeCell ref="W17:W21"/>
    <mergeCell ref="W7:W11"/>
    <mergeCell ref="W12:W16"/>
    <mergeCell ref="X18:X21"/>
    <mergeCell ref="AD12:AD16"/>
    <mergeCell ref="AD30:AE30"/>
    <mergeCell ref="AD31:AE31"/>
    <mergeCell ref="AD34:AE34"/>
    <mergeCell ref="AD35:AE35"/>
    <mergeCell ref="AD29:AE29"/>
    <mergeCell ref="B30:C30"/>
    <mergeCell ref="I30:J30"/>
    <mergeCell ref="P30:Q30"/>
    <mergeCell ref="P32:Q32"/>
    <mergeCell ref="I31:J31"/>
    <mergeCell ref="I32:J32"/>
    <mergeCell ref="W33:X33"/>
    <mergeCell ref="AD32:AE32"/>
    <mergeCell ref="AD33:AE33"/>
    <mergeCell ref="B34:C34"/>
    <mergeCell ref="I34:J34"/>
    <mergeCell ref="P34:Q34"/>
    <mergeCell ref="P36:Q36"/>
    <mergeCell ref="AD40:AE40"/>
    <mergeCell ref="W34:X34"/>
    <mergeCell ref="W35:X35"/>
    <mergeCell ref="W36:X36"/>
    <mergeCell ref="AD36:AE36"/>
    <mergeCell ref="A38:X38"/>
    <mergeCell ref="A29:A36"/>
    <mergeCell ref="B29:C29"/>
    <mergeCell ref="P29:Q29"/>
    <mergeCell ref="W30:X30"/>
    <mergeCell ref="B31:C31"/>
    <mergeCell ref="P40:Q40"/>
    <mergeCell ref="B35:C35"/>
    <mergeCell ref="W31:X31"/>
    <mergeCell ref="W32:X32"/>
    <mergeCell ref="AN10:AN14"/>
    <mergeCell ref="W29:X29"/>
    <mergeCell ref="A40:B40"/>
    <mergeCell ref="I40:J40"/>
    <mergeCell ref="I35:J35"/>
    <mergeCell ref="P35:Q35"/>
    <mergeCell ref="B33:C33"/>
    <mergeCell ref="P31:Q31"/>
    <mergeCell ref="W40:X40"/>
    <mergeCell ref="I29:J29"/>
    <mergeCell ref="A37:K37"/>
    <mergeCell ref="B32:C32"/>
    <mergeCell ref="I33:J33"/>
    <mergeCell ref="P33:Q33"/>
    <mergeCell ref="B36:C36"/>
    <mergeCell ref="I36:J36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57"/>
  <sheetViews>
    <sheetView zoomScale="80" zoomScaleNormal="80" workbookViewId="0">
      <selection sqref="A1:AJ1"/>
    </sheetView>
  </sheetViews>
  <sheetFormatPr defaultColWidth="8.875" defaultRowHeight="16.5" x14ac:dyDescent="0.25"/>
  <cols>
    <col min="2" max="2" width="9.5" customWidth="1"/>
    <col min="3" max="3" width="10.125" customWidth="1"/>
    <col min="4" max="4" width="8.375" customWidth="1"/>
    <col min="5" max="7" width="5.625" hidden="1" customWidth="1"/>
    <col min="8" max="8" width="5.625" style="282" customWidth="1"/>
    <col min="9" max="9" width="9.625" customWidth="1"/>
    <col min="10" max="10" width="10.375" customWidth="1"/>
    <col min="11" max="11" width="8.375" customWidth="1"/>
    <col min="12" max="14" width="5.625" hidden="1" customWidth="1"/>
    <col min="15" max="15" width="5.625" style="307" customWidth="1"/>
    <col min="16" max="16" width="9.625" customWidth="1"/>
    <col min="17" max="17" width="10.125" customWidth="1"/>
    <col min="18" max="18" width="8.375" customWidth="1"/>
    <col min="19" max="21" width="5.625" hidden="1" customWidth="1"/>
    <col min="22" max="22" width="5.625" style="282" customWidth="1"/>
    <col min="24" max="24" width="10" customWidth="1"/>
    <col min="25" max="25" width="8.375" customWidth="1"/>
    <col min="26" max="28" width="5.625" hidden="1" customWidth="1"/>
    <col min="29" max="29" width="5.625" style="282" customWidth="1"/>
    <col min="31" max="31" width="10.625" customWidth="1"/>
    <col min="32" max="32" width="8.375" customWidth="1"/>
    <col min="33" max="35" width="5.625" hidden="1" customWidth="1"/>
    <col min="36" max="36" width="5.625" customWidth="1"/>
  </cols>
  <sheetData>
    <row r="1" spans="1:44" ht="21" customHeight="1" x14ac:dyDescent="0.25">
      <c r="A1" s="615" t="s">
        <v>407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16"/>
      <c r="AL1" s="16"/>
      <c r="AM1" s="16"/>
      <c r="AN1" s="16"/>
    </row>
    <row r="2" spans="1:44" ht="21" customHeight="1" thickBot="1" x14ac:dyDescent="0.3">
      <c r="A2" s="138" t="s">
        <v>270</v>
      </c>
      <c r="W2" s="616" t="s">
        <v>6</v>
      </c>
      <c r="X2" s="617"/>
      <c r="Y2" s="617"/>
      <c r="AD2" s="616" t="s">
        <v>8</v>
      </c>
      <c r="AE2" s="616"/>
      <c r="AF2" s="616"/>
      <c r="AK2" s="139"/>
      <c r="AL2" s="140"/>
    </row>
    <row r="3" spans="1:44" s="130" customFormat="1" ht="16.5" customHeight="1" thickBot="1" x14ac:dyDescent="0.3">
      <c r="A3" s="38" t="s">
        <v>75</v>
      </c>
      <c r="B3" s="613" t="s">
        <v>299</v>
      </c>
      <c r="C3" s="637"/>
      <c r="D3" s="610" t="s">
        <v>335</v>
      </c>
      <c r="E3" s="611"/>
      <c r="F3" s="611"/>
      <c r="G3" s="611"/>
      <c r="H3" s="612"/>
      <c r="I3" s="613">
        <v>45213</v>
      </c>
      <c r="J3" s="637"/>
      <c r="K3" s="610" t="s">
        <v>77</v>
      </c>
      <c r="L3" s="611"/>
      <c r="M3" s="611"/>
      <c r="N3" s="611"/>
      <c r="O3" s="612"/>
      <c r="P3" s="613" t="s">
        <v>268</v>
      </c>
      <c r="Q3" s="637"/>
      <c r="R3" s="619" t="s">
        <v>76</v>
      </c>
      <c r="S3" s="620"/>
      <c r="T3" s="620"/>
      <c r="U3" s="620"/>
      <c r="V3" s="621"/>
      <c r="W3" s="613">
        <v>45215</v>
      </c>
      <c r="X3" s="637"/>
      <c r="Y3" s="610" t="s">
        <v>78</v>
      </c>
      <c r="Z3" s="611"/>
      <c r="AA3" s="611"/>
      <c r="AB3" s="611"/>
      <c r="AC3" s="612"/>
      <c r="AD3" s="613">
        <v>45216</v>
      </c>
      <c r="AE3" s="614"/>
      <c r="AF3" s="622" t="s">
        <v>40</v>
      </c>
      <c r="AG3" s="623"/>
      <c r="AH3" s="623"/>
      <c r="AI3" s="623"/>
      <c r="AJ3" s="624"/>
      <c r="AK3" s="647"/>
      <c r="AL3" s="647"/>
      <c r="AM3" s="627"/>
      <c r="AN3" s="627"/>
    </row>
    <row r="4" spans="1:44" s="4" customFormat="1" ht="18" customHeight="1" x14ac:dyDescent="0.25">
      <c r="A4" s="34" t="s">
        <v>34</v>
      </c>
      <c r="B4" s="35" t="s">
        <v>44</v>
      </c>
      <c r="C4" s="5" t="s">
        <v>45</v>
      </c>
      <c r="D4" s="268" t="s">
        <v>344</v>
      </c>
      <c r="E4" s="151" t="s">
        <v>92</v>
      </c>
      <c r="F4" s="151" t="s">
        <v>93</v>
      </c>
      <c r="G4" s="151" t="s">
        <v>94</v>
      </c>
      <c r="H4" s="332" t="s">
        <v>54</v>
      </c>
      <c r="I4" s="6" t="s">
        <v>345</v>
      </c>
      <c r="J4" s="36" t="s">
        <v>41</v>
      </c>
      <c r="K4" s="5" t="s">
        <v>340</v>
      </c>
      <c r="L4" s="151" t="s">
        <v>92</v>
      </c>
      <c r="M4" s="151" t="s">
        <v>93</v>
      </c>
      <c r="N4" s="151" t="s">
        <v>94</v>
      </c>
      <c r="O4" s="308" t="s">
        <v>54</v>
      </c>
      <c r="P4" s="6" t="s">
        <v>345</v>
      </c>
      <c r="Q4" s="36" t="s">
        <v>41</v>
      </c>
      <c r="R4" s="5" t="s">
        <v>340</v>
      </c>
      <c r="S4" s="151" t="s">
        <v>92</v>
      </c>
      <c r="T4" s="151" t="s">
        <v>93</v>
      </c>
      <c r="U4" s="151" t="s">
        <v>94</v>
      </c>
      <c r="V4" s="332" t="s">
        <v>54</v>
      </c>
      <c r="W4" s="6" t="s">
        <v>345</v>
      </c>
      <c r="X4" s="36" t="s">
        <v>41</v>
      </c>
      <c r="Y4" s="5" t="s">
        <v>340</v>
      </c>
      <c r="Z4" s="151" t="s">
        <v>92</v>
      </c>
      <c r="AA4" s="151" t="s">
        <v>93</v>
      </c>
      <c r="AB4" s="151" t="s">
        <v>94</v>
      </c>
      <c r="AC4" s="332" t="s">
        <v>54</v>
      </c>
      <c r="AD4" s="6" t="s">
        <v>345</v>
      </c>
      <c r="AE4" s="36" t="s">
        <v>41</v>
      </c>
      <c r="AF4" s="5" t="s">
        <v>340</v>
      </c>
      <c r="AG4" s="151" t="s">
        <v>92</v>
      </c>
      <c r="AH4" s="151" t="s">
        <v>93</v>
      </c>
      <c r="AI4" s="151" t="s">
        <v>94</v>
      </c>
      <c r="AJ4" s="143" t="s">
        <v>54</v>
      </c>
    </row>
    <row r="5" spans="1:44" ht="18" customHeight="1" x14ac:dyDescent="0.25">
      <c r="A5" s="596" t="s">
        <v>3</v>
      </c>
      <c r="B5" s="597" t="s">
        <v>125</v>
      </c>
      <c r="C5" s="63" t="s">
        <v>126</v>
      </c>
      <c r="D5" s="63">
        <v>120</v>
      </c>
      <c r="E5" s="63">
        <f>D5/20</f>
        <v>6</v>
      </c>
      <c r="F5" s="63"/>
      <c r="G5" s="63"/>
      <c r="H5" s="284"/>
      <c r="I5" s="645" t="s">
        <v>39</v>
      </c>
      <c r="J5" s="63" t="s">
        <v>86</v>
      </c>
      <c r="K5" s="63">
        <v>100</v>
      </c>
      <c r="L5" s="63">
        <f>K5/20</f>
        <v>5</v>
      </c>
      <c r="M5" s="63"/>
      <c r="N5" s="63"/>
      <c r="O5" s="309"/>
      <c r="P5" s="609" t="s">
        <v>250</v>
      </c>
      <c r="Q5" s="63" t="s">
        <v>250</v>
      </c>
      <c r="R5" s="63">
        <v>150</v>
      </c>
      <c r="S5" s="63">
        <f>R5/30</f>
        <v>5</v>
      </c>
      <c r="T5" s="63"/>
      <c r="U5" s="63"/>
      <c r="V5" s="346"/>
      <c r="W5" s="609" t="s">
        <v>39</v>
      </c>
      <c r="X5" s="63" t="s">
        <v>86</v>
      </c>
      <c r="Y5" s="63">
        <v>80</v>
      </c>
      <c r="Z5" s="63">
        <f>Y5/20</f>
        <v>4</v>
      </c>
      <c r="AA5" s="63"/>
      <c r="AB5" s="63"/>
      <c r="AC5" s="284"/>
      <c r="AD5" s="597" t="s">
        <v>125</v>
      </c>
      <c r="AE5" s="63" t="s">
        <v>126</v>
      </c>
      <c r="AF5" s="63">
        <v>110</v>
      </c>
      <c r="AG5" s="63">
        <f>AF5/20</f>
        <v>5.5</v>
      </c>
      <c r="AH5" s="63"/>
      <c r="AI5" s="63"/>
      <c r="AJ5" s="309"/>
    </row>
    <row r="6" spans="1:44" ht="18" customHeight="1" x14ac:dyDescent="0.25">
      <c r="A6" s="618"/>
      <c r="B6" s="598"/>
      <c r="C6" s="63"/>
      <c r="D6" s="63"/>
      <c r="E6" s="63"/>
      <c r="F6" s="63"/>
      <c r="G6" s="63"/>
      <c r="H6" s="284"/>
      <c r="I6" s="646"/>
      <c r="J6" s="115" t="s">
        <v>87</v>
      </c>
      <c r="K6" s="63">
        <v>20</v>
      </c>
      <c r="L6" s="63">
        <f>K6/20</f>
        <v>1</v>
      </c>
      <c r="M6" s="63"/>
      <c r="N6" s="63"/>
      <c r="O6" s="309"/>
      <c r="P6" s="609"/>
      <c r="Q6" s="108"/>
      <c r="R6" s="106"/>
      <c r="S6" s="63"/>
      <c r="T6" s="63"/>
      <c r="U6" s="100"/>
      <c r="V6" s="346"/>
      <c r="W6" s="597"/>
      <c r="X6" s="115" t="s">
        <v>87</v>
      </c>
      <c r="Y6" s="115">
        <v>20</v>
      </c>
      <c r="Z6" s="63">
        <f>Y6/20</f>
        <v>1</v>
      </c>
      <c r="AA6" s="63"/>
      <c r="AB6" s="63"/>
      <c r="AC6" s="284"/>
      <c r="AD6" s="598"/>
      <c r="AE6" s="63"/>
      <c r="AF6" s="63"/>
      <c r="AG6" s="63"/>
      <c r="AH6" s="63"/>
      <c r="AI6" s="63"/>
      <c r="AJ6" s="309"/>
      <c r="AM6" s="172"/>
      <c r="AN6" s="168"/>
      <c r="AO6" s="168"/>
      <c r="AP6" s="168"/>
      <c r="AQ6" s="168"/>
      <c r="AR6" s="168"/>
    </row>
    <row r="7" spans="1:44" ht="18" customHeight="1" x14ac:dyDescent="0.25">
      <c r="A7" s="596" t="s">
        <v>35</v>
      </c>
      <c r="B7" s="608" t="s">
        <v>363</v>
      </c>
      <c r="C7" s="115" t="s">
        <v>113</v>
      </c>
      <c r="D7" s="115">
        <v>75</v>
      </c>
      <c r="E7" s="148"/>
      <c r="F7" s="100">
        <f>D7/40</f>
        <v>1.875</v>
      </c>
      <c r="G7" s="100"/>
      <c r="H7" s="284"/>
      <c r="I7" s="648" t="s">
        <v>314</v>
      </c>
      <c r="J7" s="405" t="s">
        <v>226</v>
      </c>
      <c r="K7" s="99">
        <v>80</v>
      </c>
      <c r="L7" s="100"/>
      <c r="M7" s="100">
        <f>K7/35</f>
        <v>2.2857142857142856</v>
      </c>
      <c r="N7" s="100"/>
      <c r="O7" s="309"/>
      <c r="P7" s="556" t="s">
        <v>251</v>
      </c>
      <c r="Q7" s="223" t="s">
        <v>37</v>
      </c>
      <c r="R7" s="63">
        <v>8</v>
      </c>
      <c r="S7" s="63"/>
      <c r="T7" s="63"/>
      <c r="U7" s="100">
        <f>R9/100</f>
        <v>0.25</v>
      </c>
      <c r="V7" s="346"/>
      <c r="W7" s="556" t="s">
        <v>308</v>
      </c>
      <c r="X7" s="530" t="s">
        <v>309</v>
      </c>
      <c r="Y7" s="531">
        <v>85</v>
      </c>
      <c r="Z7" s="63"/>
      <c r="AA7" s="177">
        <f>Y7*0.65/35</f>
        <v>1.5785714285714285</v>
      </c>
      <c r="AB7" s="100"/>
      <c r="AC7" s="284"/>
      <c r="AD7" s="648" t="s">
        <v>374</v>
      </c>
      <c r="AE7" s="99" t="s">
        <v>162</v>
      </c>
      <c r="AF7" s="99">
        <v>55</v>
      </c>
      <c r="AG7" s="100"/>
      <c r="AH7" s="100">
        <f>AF7/35</f>
        <v>1.5714285714285714</v>
      </c>
      <c r="AI7" s="100"/>
      <c r="AJ7" s="309"/>
      <c r="AM7" s="172"/>
      <c r="AN7" s="168"/>
      <c r="AO7" s="168"/>
      <c r="AP7" s="168"/>
      <c r="AQ7" s="168"/>
      <c r="AR7" s="168"/>
    </row>
    <row r="8" spans="1:44" ht="18" customHeight="1" x14ac:dyDescent="0.25">
      <c r="A8" s="596"/>
      <c r="B8" s="608"/>
      <c r="C8" s="63" t="s">
        <v>80</v>
      </c>
      <c r="D8" s="116">
        <v>40</v>
      </c>
      <c r="E8" s="148">
        <f>D8/90</f>
        <v>0.44444444444444442</v>
      </c>
      <c r="F8" s="100"/>
      <c r="G8" s="100"/>
      <c r="H8" s="284"/>
      <c r="I8" s="648"/>
      <c r="J8" s="405" t="s">
        <v>189</v>
      </c>
      <c r="K8" s="99">
        <v>20</v>
      </c>
      <c r="L8" s="50"/>
      <c r="M8" s="100"/>
      <c r="N8" s="92">
        <f>K8/100</f>
        <v>0.2</v>
      </c>
      <c r="O8" s="309"/>
      <c r="P8" s="557"/>
      <c r="Q8" s="63" t="s">
        <v>146</v>
      </c>
      <c r="R8" s="63">
        <v>30</v>
      </c>
      <c r="S8" s="63"/>
      <c r="T8" s="100">
        <f>R8/35</f>
        <v>0.8571428571428571</v>
      </c>
      <c r="U8" s="100"/>
      <c r="V8" s="346"/>
      <c r="W8" s="557"/>
      <c r="X8" s="530" t="s">
        <v>310</v>
      </c>
      <c r="Y8" s="531">
        <v>1</v>
      </c>
      <c r="Z8" s="63"/>
      <c r="AA8" s="177"/>
      <c r="AB8" s="100"/>
      <c r="AC8" s="284"/>
      <c r="AD8" s="648"/>
      <c r="AE8" s="99" t="s">
        <v>373</v>
      </c>
      <c r="AF8" s="99">
        <v>50</v>
      </c>
      <c r="AG8" s="92"/>
      <c r="AH8" s="92"/>
      <c r="AI8" s="100">
        <f>AF8/100</f>
        <v>0.5</v>
      </c>
      <c r="AJ8" s="309"/>
      <c r="AM8" s="172"/>
      <c r="AN8" s="168"/>
      <c r="AO8" s="168"/>
      <c r="AP8" s="168"/>
      <c r="AQ8" s="168"/>
      <c r="AR8" s="168"/>
    </row>
    <row r="9" spans="1:44" ht="18" customHeight="1" x14ac:dyDescent="0.25">
      <c r="A9" s="596"/>
      <c r="B9" s="608"/>
      <c r="C9" s="99" t="s">
        <v>124</v>
      </c>
      <c r="D9" s="99">
        <v>20</v>
      </c>
      <c r="E9" s="148"/>
      <c r="F9" s="100"/>
      <c r="G9" s="100">
        <f>D9/100</f>
        <v>0.2</v>
      </c>
      <c r="H9" s="284"/>
      <c r="I9" s="648"/>
      <c r="J9" s="491" t="s">
        <v>315</v>
      </c>
      <c r="K9" s="99">
        <v>17</v>
      </c>
      <c r="L9" s="50">
        <f>K9/35</f>
        <v>0.48571428571428571</v>
      </c>
      <c r="M9" s="100"/>
      <c r="N9" s="100"/>
      <c r="O9" s="309"/>
      <c r="P9" s="557"/>
      <c r="Q9" s="63" t="s">
        <v>88</v>
      </c>
      <c r="R9" s="63">
        <v>25</v>
      </c>
      <c r="S9" s="63"/>
      <c r="T9" s="100"/>
      <c r="U9" s="100">
        <f>R9/100</f>
        <v>0.25</v>
      </c>
      <c r="V9" s="346"/>
      <c r="W9" s="557"/>
      <c r="X9" s="530" t="s">
        <v>311</v>
      </c>
      <c r="Y9" s="531">
        <v>0.5</v>
      </c>
      <c r="Z9" s="63"/>
      <c r="AA9" s="177"/>
      <c r="AB9" s="100"/>
      <c r="AC9" s="284"/>
      <c r="AD9" s="648"/>
      <c r="AE9" s="99" t="s">
        <v>180</v>
      </c>
      <c r="AF9" s="99">
        <v>8</v>
      </c>
      <c r="AG9" s="92"/>
      <c r="AH9" s="100"/>
      <c r="AI9" s="100">
        <f>AF9/100</f>
        <v>0.08</v>
      </c>
      <c r="AJ9" s="309"/>
      <c r="AM9" s="172"/>
      <c r="AN9" s="168"/>
      <c r="AO9" s="168"/>
      <c r="AP9" s="168"/>
      <c r="AQ9" s="168"/>
      <c r="AR9" s="168"/>
    </row>
    <row r="10" spans="1:44" ht="18" customHeight="1" x14ac:dyDescent="0.25">
      <c r="A10" s="596"/>
      <c r="B10" s="608"/>
      <c r="C10" s="99"/>
      <c r="D10" s="99"/>
      <c r="E10" s="148"/>
      <c r="F10" s="100"/>
      <c r="G10" s="100"/>
      <c r="H10" s="284"/>
      <c r="I10" s="648"/>
      <c r="J10" s="91"/>
      <c r="K10" s="99"/>
      <c r="L10" s="50"/>
      <c r="M10" s="100"/>
      <c r="N10" s="100"/>
      <c r="O10" s="309"/>
      <c r="P10" s="557"/>
      <c r="Q10" s="63" t="s">
        <v>157</v>
      </c>
      <c r="R10" s="63">
        <v>10</v>
      </c>
      <c r="S10" s="63"/>
      <c r="T10" s="100"/>
      <c r="U10" s="100">
        <f>R10/100</f>
        <v>0.1</v>
      </c>
      <c r="V10" s="346"/>
      <c r="W10" s="557"/>
      <c r="X10" s="532" t="s">
        <v>199</v>
      </c>
      <c r="Y10" s="91">
        <v>40</v>
      </c>
      <c r="Z10" s="235"/>
      <c r="AA10" s="235"/>
      <c r="AB10" s="235">
        <f>Y10/100</f>
        <v>0.4</v>
      </c>
      <c r="AC10" s="284"/>
      <c r="AD10" s="648"/>
      <c r="AE10" s="99" t="s">
        <v>369</v>
      </c>
      <c r="AF10" s="99">
        <v>40</v>
      </c>
      <c r="AG10" s="63">
        <f>AF10/60</f>
        <v>0.66666666666666663</v>
      </c>
      <c r="AH10" s="100"/>
      <c r="AI10" s="100"/>
      <c r="AJ10" s="309"/>
      <c r="AM10" s="172"/>
      <c r="AN10" s="10"/>
      <c r="AO10" s="130"/>
      <c r="AP10" s="168"/>
      <c r="AQ10" s="168"/>
      <c r="AR10" s="168"/>
    </row>
    <row r="11" spans="1:44" ht="18" customHeight="1" x14ac:dyDescent="0.25">
      <c r="A11" s="596"/>
      <c r="B11" s="608"/>
      <c r="C11" s="100"/>
      <c r="D11" s="100"/>
      <c r="E11" s="148"/>
      <c r="F11" s="100"/>
      <c r="G11" s="100"/>
      <c r="H11" s="284"/>
      <c r="I11" s="648"/>
      <c r="J11" s="412"/>
      <c r="K11" s="99"/>
      <c r="L11" s="100"/>
      <c r="M11" s="100"/>
      <c r="N11" s="100"/>
      <c r="O11" s="309"/>
      <c r="P11" s="557"/>
      <c r="Q11" s="63" t="s">
        <v>370</v>
      </c>
      <c r="R11" s="63">
        <v>1</v>
      </c>
      <c r="S11" s="100"/>
      <c r="T11" s="100"/>
      <c r="U11" s="100"/>
      <c r="V11" s="346"/>
      <c r="W11" s="558"/>
      <c r="X11" s="530"/>
      <c r="Y11" s="531"/>
      <c r="Z11" s="63"/>
      <c r="AA11" s="177"/>
      <c r="AB11" s="100"/>
      <c r="AC11" s="284"/>
      <c r="AD11" s="648"/>
      <c r="AE11" s="99" t="s">
        <v>375</v>
      </c>
      <c r="AF11" s="99">
        <v>40</v>
      </c>
      <c r="AG11" s="100"/>
      <c r="AH11" s="100">
        <f>AF11/140</f>
        <v>0.2857142857142857</v>
      </c>
      <c r="AI11" s="100"/>
      <c r="AJ11" s="309"/>
    </row>
    <row r="12" spans="1:44" ht="18" customHeight="1" x14ac:dyDescent="0.25">
      <c r="A12" s="607" t="s">
        <v>64</v>
      </c>
      <c r="B12" s="589" t="s">
        <v>406</v>
      </c>
      <c r="C12" s="223" t="s">
        <v>83</v>
      </c>
      <c r="D12" s="91">
        <v>45</v>
      </c>
      <c r="E12" s="100"/>
      <c r="F12" s="92">
        <f>D12/55</f>
        <v>0.81818181818181823</v>
      </c>
      <c r="G12" s="100"/>
      <c r="H12" s="284"/>
      <c r="I12" s="556" t="s">
        <v>367</v>
      </c>
      <c r="J12" s="116" t="s">
        <v>242</v>
      </c>
      <c r="K12" s="92">
        <v>35</v>
      </c>
      <c r="L12" s="92"/>
      <c r="M12" s="92"/>
      <c r="N12" s="92">
        <f>K12/100</f>
        <v>0.35</v>
      </c>
      <c r="O12" s="309"/>
      <c r="P12" s="634" t="s">
        <v>372</v>
      </c>
      <c r="Q12" s="92" t="s">
        <v>223</v>
      </c>
      <c r="R12" s="92">
        <v>85</v>
      </c>
      <c r="S12" s="202"/>
      <c r="T12" s="100">
        <f>R12*0.8/35</f>
        <v>1.9428571428571428</v>
      </c>
      <c r="U12" s="63"/>
      <c r="V12" s="346"/>
      <c r="W12" s="556" t="s">
        <v>181</v>
      </c>
      <c r="X12" s="100" t="s">
        <v>37</v>
      </c>
      <c r="Y12" s="100">
        <v>20</v>
      </c>
      <c r="Z12" s="92"/>
      <c r="AA12" s="92"/>
      <c r="AB12" s="100">
        <f>Y12/100</f>
        <v>0.2</v>
      </c>
      <c r="AC12" s="284"/>
      <c r="AD12" s="556" t="s">
        <v>254</v>
      </c>
      <c r="AE12" s="91" t="s">
        <v>129</v>
      </c>
      <c r="AF12" s="63">
        <v>15</v>
      </c>
      <c r="AG12" s="63">
        <f>AF12/15</f>
        <v>1</v>
      </c>
      <c r="AH12" s="92"/>
      <c r="AI12" s="100"/>
      <c r="AJ12" s="309"/>
    </row>
    <row r="13" spans="1:44" ht="18" customHeight="1" x14ac:dyDescent="0.25">
      <c r="A13" s="596"/>
      <c r="B13" s="590"/>
      <c r="C13" s="9" t="s">
        <v>364</v>
      </c>
      <c r="D13" s="63">
        <v>8</v>
      </c>
      <c r="E13" s="92"/>
      <c r="F13" s="92">
        <f>D13/55</f>
        <v>0.14545454545454545</v>
      </c>
      <c r="G13" s="92"/>
      <c r="H13" s="284"/>
      <c r="I13" s="557"/>
      <c r="J13" s="116" t="s">
        <v>105</v>
      </c>
      <c r="K13" s="92">
        <v>55</v>
      </c>
      <c r="L13" s="92"/>
      <c r="M13" s="92">
        <f>K13/140</f>
        <v>0.39285714285714285</v>
      </c>
      <c r="N13" s="92"/>
      <c r="O13" s="309"/>
      <c r="P13" s="635"/>
      <c r="Q13" s="92" t="s">
        <v>156</v>
      </c>
      <c r="R13" s="92">
        <v>20</v>
      </c>
      <c r="S13" s="63">
        <f>R13/30</f>
        <v>0.66666666666666663</v>
      </c>
      <c r="T13" s="100"/>
      <c r="U13" s="63"/>
      <c r="V13" s="346"/>
      <c r="W13" s="557"/>
      <c r="X13" s="100" t="s">
        <v>83</v>
      </c>
      <c r="Y13" s="100">
        <v>40</v>
      </c>
      <c r="Z13" s="92"/>
      <c r="AA13" s="100">
        <f>Y13/55</f>
        <v>0.72727272727272729</v>
      </c>
      <c r="AB13" s="100"/>
      <c r="AC13" s="284"/>
      <c r="AD13" s="557"/>
      <c r="AE13" s="403" t="s">
        <v>152</v>
      </c>
      <c r="AF13" s="91">
        <v>30</v>
      </c>
      <c r="AG13" s="92"/>
      <c r="AH13" s="100"/>
      <c r="AI13" s="100">
        <f>AF13/100</f>
        <v>0.3</v>
      </c>
      <c r="AJ13" s="309"/>
      <c r="AL13" s="96"/>
      <c r="AM13" s="10"/>
      <c r="AN13" s="130"/>
      <c r="AO13" s="130"/>
      <c r="AP13" s="10"/>
      <c r="AQ13" s="168"/>
      <c r="AR13" s="259"/>
    </row>
    <row r="14" spans="1:44" ht="18" customHeight="1" x14ac:dyDescent="0.25">
      <c r="A14" s="596"/>
      <c r="B14" s="590"/>
      <c r="C14" s="99" t="s">
        <v>88</v>
      </c>
      <c r="D14" s="99">
        <v>25</v>
      </c>
      <c r="E14" s="148"/>
      <c r="F14" s="100"/>
      <c r="G14" s="100">
        <f>D14/100</f>
        <v>0.25</v>
      </c>
      <c r="H14" s="284"/>
      <c r="I14" s="557"/>
      <c r="J14" s="116" t="s">
        <v>175</v>
      </c>
      <c r="K14" s="91" t="s">
        <v>144</v>
      </c>
      <c r="L14" s="92"/>
      <c r="M14" s="92"/>
      <c r="N14" s="92"/>
      <c r="O14" s="309"/>
      <c r="P14" s="635"/>
      <c r="Q14" s="4" t="s">
        <v>258</v>
      </c>
      <c r="R14" s="50">
        <v>10</v>
      </c>
      <c r="S14" s="202"/>
      <c r="T14" s="152"/>
      <c r="U14" s="100">
        <f>R14/100</f>
        <v>0.1</v>
      </c>
      <c r="V14" s="346"/>
      <c r="W14" s="557"/>
      <c r="X14" s="91" t="s">
        <v>175</v>
      </c>
      <c r="Y14" s="100">
        <v>2</v>
      </c>
      <c r="Z14" s="92"/>
      <c r="AA14" s="92"/>
      <c r="AB14" s="100">
        <f t="shared" ref="AB14" si="0">Y14/100</f>
        <v>0.02</v>
      </c>
      <c r="AC14" s="284"/>
      <c r="AD14" s="557"/>
      <c r="AE14" s="403" t="s">
        <v>55</v>
      </c>
      <c r="AF14" s="91">
        <v>20</v>
      </c>
      <c r="AG14" s="92"/>
      <c r="AH14" s="100">
        <f>AF14*0.8/35</f>
        <v>0.45714285714285713</v>
      </c>
      <c r="AI14" s="100"/>
      <c r="AJ14" s="309"/>
      <c r="AL14" s="96"/>
      <c r="AM14" s="10"/>
      <c r="AN14" s="130"/>
      <c r="AO14" s="130"/>
      <c r="AP14" s="261"/>
      <c r="AQ14" s="10"/>
      <c r="AR14" s="259"/>
    </row>
    <row r="15" spans="1:44" ht="18" customHeight="1" x14ac:dyDescent="0.25">
      <c r="A15" s="596"/>
      <c r="B15" s="590"/>
      <c r="C15" s="63" t="s">
        <v>195</v>
      </c>
      <c r="D15" s="63">
        <v>10</v>
      </c>
      <c r="E15" s="50"/>
      <c r="F15" s="100">
        <f>D15/50</f>
        <v>0.2</v>
      </c>
      <c r="G15" s="100"/>
      <c r="H15" s="284"/>
      <c r="I15" s="557"/>
      <c r="J15" s="116" t="s">
        <v>368</v>
      </c>
      <c r="K15" s="92">
        <v>35</v>
      </c>
      <c r="L15" s="92"/>
      <c r="M15" s="92"/>
      <c r="N15" s="92">
        <f>K15/100</f>
        <v>0.35</v>
      </c>
      <c r="O15" s="309"/>
      <c r="P15" s="635"/>
      <c r="Q15" s="100"/>
      <c r="R15" s="219"/>
      <c r="S15" s="234"/>
      <c r="T15" s="234"/>
      <c r="U15" s="230"/>
      <c r="V15" s="346"/>
      <c r="W15" s="557"/>
      <c r="X15" s="99"/>
      <c r="Y15" s="92"/>
      <c r="Z15" s="152"/>
      <c r="AA15" s="152"/>
      <c r="AB15" s="100"/>
      <c r="AC15" s="284"/>
      <c r="AD15" s="557"/>
      <c r="AE15" s="91" t="s">
        <v>124</v>
      </c>
      <c r="AF15" s="63">
        <v>5</v>
      </c>
      <c r="AG15" s="50"/>
      <c r="AH15" s="100"/>
      <c r="AI15" s="100">
        <f>AF15/100</f>
        <v>0.05</v>
      </c>
      <c r="AJ15" s="309"/>
      <c r="AL15" s="96"/>
      <c r="AM15" s="41"/>
      <c r="AN15" s="39"/>
      <c r="AO15" s="10"/>
      <c r="AP15" s="10"/>
      <c r="AQ15" s="10"/>
      <c r="AR15" s="259"/>
    </row>
    <row r="16" spans="1:44" ht="18" customHeight="1" x14ac:dyDescent="0.25">
      <c r="A16" s="596"/>
      <c r="B16" s="591"/>
      <c r="C16" s="175"/>
      <c r="D16" s="224"/>
      <c r="E16" s="100"/>
      <c r="F16" s="100"/>
      <c r="G16" s="100"/>
      <c r="H16" s="284"/>
      <c r="I16" s="558"/>
      <c r="J16" s="91"/>
      <c r="K16" s="91"/>
      <c r="L16" s="50"/>
      <c r="M16" s="50"/>
      <c r="N16" s="50"/>
      <c r="O16" s="309"/>
      <c r="P16" s="636"/>
      <c r="Q16" s="100"/>
      <c r="R16" s="219"/>
      <c r="S16" s="234"/>
      <c r="T16" s="234"/>
      <c r="U16" s="230"/>
      <c r="V16" s="346"/>
      <c r="W16" s="558"/>
      <c r="X16" s="106"/>
      <c r="Y16" s="106"/>
      <c r="Z16" s="50"/>
      <c r="AA16" s="50"/>
      <c r="AB16" s="50"/>
      <c r="AC16" s="284"/>
      <c r="AD16" s="558"/>
      <c r="AE16" s="413"/>
      <c r="AF16" s="414"/>
      <c r="AG16" s="50"/>
      <c r="AH16" s="50"/>
      <c r="AI16" s="50"/>
      <c r="AJ16" s="309"/>
      <c r="AL16" s="96"/>
      <c r="AM16" s="41"/>
      <c r="AN16" s="39"/>
      <c r="AO16" s="10"/>
      <c r="AP16" s="10"/>
      <c r="AQ16" s="10"/>
      <c r="AR16" s="259"/>
    </row>
    <row r="17" spans="1:44" ht="18" customHeight="1" x14ac:dyDescent="0.25">
      <c r="A17" s="601" t="s">
        <v>48</v>
      </c>
      <c r="B17" s="593" t="s">
        <v>128</v>
      </c>
      <c r="C17" s="91" t="s">
        <v>147</v>
      </c>
      <c r="D17" s="63">
        <v>75</v>
      </c>
      <c r="E17" s="152"/>
      <c r="F17" s="152"/>
      <c r="G17" s="100">
        <f>D17/100</f>
        <v>0.75</v>
      </c>
      <c r="H17" s="284"/>
      <c r="I17" s="593" t="s">
        <v>128</v>
      </c>
      <c r="J17" s="91" t="s">
        <v>99</v>
      </c>
      <c r="K17" s="63">
        <v>75</v>
      </c>
      <c r="L17" s="152"/>
      <c r="M17" s="152"/>
      <c r="N17" s="100">
        <f>K17/100</f>
        <v>0.75</v>
      </c>
      <c r="O17" s="309"/>
      <c r="P17" s="593" t="s">
        <v>128</v>
      </c>
      <c r="Q17" s="100" t="s">
        <v>98</v>
      </c>
      <c r="R17" s="63">
        <v>75</v>
      </c>
      <c r="S17" s="152"/>
      <c r="T17" s="152"/>
      <c r="U17" s="100">
        <f>R17/100</f>
        <v>0.75</v>
      </c>
      <c r="V17" s="284"/>
      <c r="W17" s="593" t="s">
        <v>128</v>
      </c>
      <c r="X17" s="91" t="s">
        <v>90</v>
      </c>
      <c r="Y17" s="63">
        <v>75</v>
      </c>
      <c r="Z17" s="152"/>
      <c r="AA17" s="152"/>
      <c r="AB17" s="100">
        <f>Y17/100</f>
        <v>0.75</v>
      </c>
      <c r="AC17" s="284"/>
      <c r="AD17" s="593" t="s">
        <v>151</v>
      </c>
      <c r="AE17" s="91" t="s">
        <v>90</v>
      </c>
      <c r="AF17" s="63">
        <v>75</v>
      </c>
      <c r="AG17" s="152"/>
      <c r="AH17" s="152"/>
      <c r="AI17" s="100">
        <f>AF17/100</f>
        <v>0.75</v>
      </c>
      <c r="AJ17" s="309"/>
      <c r="AL17" s="96"/>
      <c r="AM17" s="41"/>
      <c r="AN17" s="39"/>
      <c r="AO17" s="10"/>
      <c r="AP17" s="10"/>
      <c r="AQ17" s="10"/>
      <c r="AR17" s="259"/>
    </row>
    <row r="18" spans="1:44" ht="18" customHeight="1" x14ac:dyDescent="0.25">
      <c r="A18" s="602"/>
      <c r="B18" s="594"/>
      <c r="C18" s="639" t="s">
        <v>148</v>
      </c>
      <c r="D18" s="91"/>
      <c r="E18" s="152"/>
      <c r="F18" s="152"/>
      <c r="G18" s="152"/>
      <c r="H18" s="284"/>
      <c r="I18" s="594"/>
      <c r="J18" s="559" t="s">
        <v>100</v>
      </c>
      <c r="K18" s="91"/>
      <c r="L18" s="152"/>
      <c r="M18" s="152"/>
      <c r="N18" s="152"/>
      <c r="O18" s="309"/>
      <c r="P18" s="594"/>
      <c r="Q18" s="559" t="s">
        <v>100</v>
      </c>
      <c r="R18" s="91"/>
      <c r="S18" s="152"/>
      <c r="T18" s="152"/>
      <c r="U18" s="152"/>
      <c r="V18" s="284"/>
      <c r="W18" s="594"/>
      <c r="X18" s="559" t="s">
        <v>100</v>
      </c>
      <c r="Y18" s="91"/>
      <c r="Z18" s="152"/>
      <c r="AA18" s="152"/>
      <c r="AB18" s="152"/>
      <c r="AC18" s="284"/>
      <c r="AD18" s="594"/>
      <c r="AE18" s="559" t="s">
        <v>100</v>
      </c>
      <c r="AF18" s="63"/>
      <c r="AG18" s="152"/>
      <c r="AH18" s="152"/>
      <c r="AI18" s="152"/>
      <c r="AJ18" s="309"/>
    </row>
    <row r="19" spans="1:44" ht="18" customHeight="1" x14ac:dyDescent="0.25">
      <c r="A19" s="602"/>
      <c r="B19" s="594"/>
      <c r="C19" s="640"/>
      <c r="D19" s="91"/>
      <c r="E19" s="152"/>
      <c r="F19" s="152"/>
      <c r="G19" s="152"/>
      <c r="H19" s="284"/>
      <c r="I19" s="594"/>
      <c r="J19" s="599"/>
      <c r="K19" s="91"/>
      <c r="L19" s="152"/>
      <c r="M19" s="152"/>
      <c r="N19" s="152"/>
      <c r="O19" s="309"/>
      <c r="P19" s="594"/>
      <c r="Q19" s="599"/>
      <c r="R19" s="91"/>
      <c r="S19" s="152"/>
      <c r="T19" s="152"/>
      <c r="U19" s="152"/>
      <c r="V19" s="284"/>
      <c r="W19" s="594"/>
      <c r="X19" s="599"/>
      <c r="Y19" s="91"/>
      <c r="Z19" s="152"/>
      <c r="AA19" s="152"/>
      <c r="AB19" s="152"/>
      <c r="AC19" s="284"/>
      <c r="AD19" s="594"/>
      <c r="AE19" s="560"/>
      <c r="AF19" s="91"/>
      <c r="AG19" s="152"/>
      <c r="AH19" s="152"/>
      <c r="AI19" s="152"/>
      <c r="AJ19" s="309"/>
      <c r="AL19" s="172"/>
      <c r="AM19" s="10"/>
      <c r="AN19" s="130"/>
      <c r="AO19" s="168"/>
      <c r="AP19" s="168"/>
      <c r="AQ19" s="168"/>
      <c r="AR19" s="130"/>
    </row>
    <row r="20" spans="1:44" ht="18" customHeight="1" x14ac:dyDescent="0.25">
      <c r="A20" s="602"/>
      <c r="B20" s="594"/>
      <c r="C20" s="640"/>
      <c r="D20" s="63"/>
      <c r="E20" s="152"/>
      <c r="F20" s="152"/>
      <c r="G20" s="152"/>
      <c r="H20" s="284"/>
      <c r="I20" s="594"/>
      <c r="J20" s="599"/>
      <c r="K20" s="63"/>
      <c r="L20" s="152"/>
      <c r="M20" s="152"/>
      <c r="N20" s="152"/>
      <c r="O20" s="309"/>
      <c r="P20" s="594"/>
      <c r="Q20" s="599"/>
      <c r="R20" s="91"/>
      <c r="S20" s="152"/>
      <c r="T20" s="152"/>
      <c r="U20" s="152"/>
      <c r="V20" s="284"/>
      <c r="W20" s="594"/>
      <c r="X20" s="599"/>
      <c r="Y20" s="91"/>
      <c r="Z20" s="152"/>
      <c r="AA20" s="152"/>
      <c r="AB20" s="152"/>
      <c r="AC20" s="284"/>
      <c r="AD20" s="594"/>
      <c r="AE20" s="560"/>
      <c r="AF20" s="63"/>
      <c r="AG20" s="152"/>
      <c r="AH20" s="152"/>
      <c r="AI20" s="152"/>
      <c r="AJ20" s="309"/>
      <c r="AL20" s="172"/>
      <c r="AM20" s="4"/>
      <c r="AN20" s="130"/>
      <c r="AO20" s="130"/>
      <c r="AP20" s="168"/>
      <c r="AQ20" s="168"/>
      <c r="AR20" s="130"/>
    </row>
    <row r="21" spans="1:44" ht="18" customHeight="1" x14ac:dyDescent="0.25">
      <c r="A21" s="603"/>
      <c r="B21" s="595"/>
      <c r="C21" s="641"/>
      <c r="D21" s="63"/>
      <c r="E21" s="152"/>
      <c r="F21" s="152"/>
      <c r="G21" s="152"/>
      <c r="H21" s="284"/>
      <c r="I21" s="595"/>
      <c r="J21" s="600"/>
      <c r="K21" s="63"/>
      <c r="L21" s="152"/>
      <c r="M21" s="152"/>
      <c r="N21" s="152"/>
      <c r="O21" s="309"/>
      <c r="P21" s="595"/>
      <c r="Q21" s="600"/>
      <c r="R21" s="91"/>
      <c r="S21" s="152"/>
      <c r="T21" s="152"/>
      <c r="U21" s="152"/>
      <c r="V21" s="284"/>
      <c r="W21" s="595"/>
      <c r="X21" s="600"/>
      <c r="Y21" s="91"/>
      <c r="Z21" s="152"/>
      <c r="AA21" s="152"/>
      <c r="AB21" s="152"/>
      <c r="AC21" s="284"/>
      <c r="AD21" s="595"/>
      <c r="AE21" s="561"/>
      <c r="AF21" s="63"/>
      <c r="AG21" s="152"/>
      <c r="AH21" s="152"/>
      <c r="AI21" s="152"/>
      <c r="AJ21" s="309"/>
      <c r="AL21" s="172"/>
      <c r="AM21" s="10"/>
      <c r="AN21" s="10"/>
      <c r="AO21" s="168"/>
      <c r="AP21" s="168"/>
      <c r="AQ21" s="168"/>
      <c r="AR21" s="130"/>
    </row>
    <row r="22" spans="1:44" ht="18" customHeight="1" x14ac:dyDescent="0.25">
      <c r="A22" s="581" t="s">
        <v>38</v>
      </c>
      <c r="B22" s="649" t="s">
        <v>365</v>
      </c>
      <c r="C22" s="405" t="s">
        <v>63</v>
      </c>
      <c r="D22" s="498">
        <v>35</v>
      </c>
      <c r="E22" s="406"/>
      <c r="F22" s="406"/>
      <c r="G22" s="100">
        <f>D22/100</f>
        <v>0.35</v>
      </c>
      <c r="H22" s="83"/>
      <c r="I22" s="638" t="s">
        <v>326</v>
      </c>
      <c r="J22" s="99" t="s">
        <v>248</v>
      </c>
      <c r="K22" s="92">
        <v>10</v>
      </c>
      <c r="L22" s="152"/>
      <c r="M22" s="152"/>
      <c r="N22" s="100">
        <f>K22/100</f>
        <v>0.1</v>
      </c>
      <c r="O22" s="309"/>
      <c r="P22" s="593" t="s">
        <v>252</v>
      </c>
      <c r="Q22" s="91" t="s">
        <v>253</v>
      </c>
      <c r="R22" s="63">
        <v>35</v>
      </c>
      <c r="S22" s="63">
        <f>R22/85</f>
        <v>0.41176470588235292</v>
      </c>
      <c r="T22" s="152"/>
      <c r="U22" s="100"/>
      <c r="V22" s="346"/>
      <c r="W22" s="556" t="s">
        <v>371</v>
      </c>
      <c r="X22" s="91" t="s">
        <v>70</v>
      </c>
      <c r="Y22" s="63">
        <v>5</v>
      </c>
      <c r="Z22" s="148"/>
      <c r="AA22" s="252"/>
      <c r="AB22" s="100">
        <f>Y22/100</f>
        <v>0.05</v>
      </c>
      <c r="AC22" s="284"/>
      <c r="AD22" s="589" t="s">
        <v>256</v>
      </c>
      <c r="AE22" s="63" t="s">
        <v>175</v>
      </c>
      <c r="AF22" s="63" t="s">
        <v>144</v>
      </c>
      <c r="AG22" s="152"/>
      <c r="AH22" s="152"/>
      <c r="AI22" s="100"/>
      <c r="AJ22" s="309"/>
      <c r="AL22" s="172"/>
      <c r="AM22" s="39"/>
      <c r="AN22" s="130"/>
      <c r="AO22" s="168"/>
      <c r="AP22" s="168"/>
      <c r="AQ22" s="168"/>
      <c r="AR22" s="130"/>
    </row>
    <row r="23" spans="1:44" ht="18" customHeight="1" x14ac:dyDescent="0.25">
      <c r="A23" s="581"/>
      <c r="B23" s="650"/>
      <c r="C23" s="405" t="s">
        <v>366</v>
      </c>
      <c r="D23" s="498">
        <v>5</v>
      </c>
      <c r="E23" s="406"/>
      <c r="F23" s="406"/>
      <c r="G23" s="100"/>
      <c r="H23" s="83"/>
      <c r="I23" s="638"/>
      <c r="J23" s="99" t="s">
        <v>249</v>
      </c>
      <c r="K23" s="92">
        <v>15</v>
      </c>
      <c r="L23" s="152"/>
      <c r="M23" s="155">
        <f>K23*0.65/35</f>
        <v>0.27857142857142858</v>
      </c>
      <c r="N23" s="100"/>
      <c r="O23" s="309"/>
      <c r="P23" s="594"/>
      <c r="Q23" s="91" t="s">
        <v>239</v>
      </c>
      <c r="R23" s="63">
        <v>3</v>
      </c>
      <c r="S23" s="63"/>
      <c r="T23" s="407"/>
      <c r="U23" s="100">
        <f>R23/100</f>
        <v>0.03</v>
      </c>
      <c r="V23" s="346"/>
      <c r="W23" s="557"/>
      <c r="X23" s="91" t="s">
        <v>200</v>
      </c>
      <c r="Y23" s="63">
        <v>15</v>
      </c>
      <c r="Z23" s="148"/>
      <c r="AA23" s="252">
        <f>Y23/35</f>
        <v>0.42857142857142855</v>
      </c>
      <c r="AB23" s="152"/>
      <c r="AC23" s="284"/>
      <c r="AD23" s="590"/>
      <c r="AE23" s="91" t="s">
        <v>98</v>
      </c>
      <c r="AF23" s="63">
        <v>25</v>
      </c>
      <c r="AG23" s="152"/>
      <c r="AH23" s="152"/>
      <c r="AI23" s="100">
        <f>AF23/100</f>
        <v>0.25</v>
      </c>
      <c r="AJ23" s="309"/>
      <c r="AL23" s="172"/>
      <c r="AN23" s="130"/>
      <c r="AO23" s="168"/>
      <c r="AP23" s="168"/>
      <c r="AQ23" s="168"/>
      <c r="AR23" s="130"/>
    </row>
    <row r="24" spans="1:44" ht="18" customHeight="1" x14ac:dyDescent="0.25">
      <c r="A24" s="581"/>
      <c r="B24" s="650"/>
      <c r="C24" s="405" t="s">
        <v>70</v>
      </c>
      <c r="D24" s="174" t="s">
        <v>144</v>
      </c>
      <c r="E24" s="235"/>
      <c r="F24" s="408"/>
      <c r="G24" s="100"/>
      <c r="H24" s="83"/>
      <c r="I24" s="638"/>
      <c r="J24" s="99" t="s">
        <v>243</v>
      </c>
      <c r="K24" s="92" t="s">
        <v>144</v>
      </c>
      <c r="L24" s="152"/>
      <c r="M24" s="152"/>
      <c r="N24" s="100"/>
      <c r="O24" s="339"/>
      <c r="P24" s="594"/>
      <c r="Q24" s="91" t="s">
        <v>110</v>
      </c>
      <c r="R24" s="63">
        <v>15</v>
      </c>
      <c r="S24" s="152"/>
      <c r="T24" s="409">
        <f>R24*0.65/35</f>
        <v>0.27857142857142858</v>
      </c>
      <c r="U24" s="152"/>
      <c r="V24" s="288"/>
      <c r="W24" s="557"/>
      <c r="X24" s="91" t="s">
        <v>109</v>
      </c>
      <c r="Y24" s="63" t="s">
        <v>144</v>
      </c>
      <c r="Z24" s="148"/>
      <c r="AA24" s="91"/>
      <c r="AB24" s="152"/>
      <c r="AC24" s="284"/>
      <c r="AD24" s="590"/>
      <c r="AE24" s="91" t="s">
        <v>257</v>
      </c>
      <c r="AF24" s="91">
        <v>3</v>
      </c>
      <c r="AG24" s="152"/>
      <c r="AH24" s="100">
        <f>AF24/10</f>
        <v>0.3</v>
      </c>
      <c r="AI24" s="152"/>
      <c r="AJ24" s="309"/>
      <c r="AL24" s="172"/>
      <c r="AM24" s="130"/>
      <c r="AN24" s="130"/>
      <c r="AO24" s="4"/>
      <c r="AP24" s="4"/>
      <c r="AQ24" s="168"/>
      <c r="AR24" s="130"/>
    </row>
    <row r="25" spans="1:44" ht="18" customHeight="1" x14ac:dyDescent="0.25">
      <c r="A25" s="581"/>
      <c r="B25" s="650"/>
      <c r="C25" s="405"/>
      <c r="D25" s="174"/>
      <c r="E25" s="235"/>
      <c r="F25" s="235"/>
      <c r="G25" s="100"/>
      <c r="H25" s="83"/>
      <c r="I25" s="638"/>
      <c r="J25" s="405" t="s">
        <v>369</v>
      </c>
      <c r="K25" s="498">
        <v>20</v>
      </c>
      <c r="L25" s="50">
        <f>K25/35</f>
        <v>0.5714285714285714</v>
      </c>
      <c r="M25" s="406"/>
      <c r="N25" s="100"/>
      <c r="O25" s="313"/>
      <c r="P25" s="594"/>
      <c r="Q25" s="91"/>
      <c r="R25" s="63"/>
      <c r="S25" s="152"/>
      <c r="T25" s="152"/>
      <c r="U25" s="152"/>
      <c r="V25" s="288"/>
      <c r="W25" s="557"/>
      <c r="X25" s="405" t="s">
        <v>63</v>
      </c>
      <c r="Y25" s="498">
        <v>20</v>
      </c>
      <c r="Z25" s="406"/>
      <c r="AA25" s="406"/>
      <c r="AB25" s="100">
        <f>Y25/100</f>
        <v>0.2</v>
      </c>
      <c r="AC25" s="284"/>
      <c r="AD25" s="590"/>
      <c r="AE25" s="91" t="s">
        <v>112</v>
      </c>
      <c r="AF25" s="91" t="s">
        <v>144</v>
      </c>
      <c r="AG25" s="152"/>
      <c r="AH25" s="152"/>
      <c r="AI25" s="152"/>
      <c r="AJ25" s="114"/>
      <c r="AL25" s="172"/>
      <c r="AM25" s="169"/>
      <c r="AN25" s="10"/>
      <c r="AO25" s="130"/>
      <c r="AP25" s="168"/>
      <c r="AQ25" s="168"/>
      <c r="AR25" s="130"/>
    </row>
    <row r="26" spans="1:44" ht="18" customHeight="1" x14ac:dyDescent="0.25">
      <c r="A26" s="581"/>
      <c r="B26" s="651"/>
      <c r="C26" s="405"/>
      <c r="D26" s="498"/>
      <c r="E26" s="410"/>
      <c r="F26" s="410"/>
      <c r="G26" s="100"/>
      <c r="H26" s="83"/>
      <c r="I26" s="638"/>
      <c r="J26" s="50"/>
      <c r="K26" s="50"/>
      <c r="L26" s="152"/>
      <c r="M26" s="152"/>
      <c r="N26" s="152"/>
      <c r="O26" s="313"/>
      <c r="P26" s="595"/>
      <c r="Q26" s="175"/>
      <c r="R26" s="176"/>
      <c r="S26" s="152"/>
      <c r="T26" s="152"/>
      <c r="U26" s="152"/>
      <c r="V26" s="288"/>
      <c r="W26" s="558"/>
      <c r="X26" s="91"/>
      <c r="Y26" s="50"/>
      <c r="Z26" s="148"/>
      <c r="AA26" s="91"/>
      <c r="AB26" s="152"/>
      <c r="AC26" s="288"/>
      <c r="AD26" s="591"/>
      <c r="AE26" s="175" t="s">
        <v>237</v>
      </c>
      <c r="AF26" s="91" t="s">
        <v>97</v>
      </c>
      <c r="AG26" s="152"/>
      <c r="AH26" s="152"/>
      <c r="AI26" s="152"/>
      <c r="AJ26" s="114"/>
      <c r="AL26" s="172"/>
      <c r="AM26" s="10"/>
      <c r="AN26" s="10"/>
      <c r="AO26" s="168"/>
      <c r="AP26" s="168"/>
      <c r="AQ26" s="168"/>
      <c r="AR26" s="130"/>
    </row>
    <row r="27" spans="1:44" x14ac:dyDescent="0.25">
      <c r="A27" s="497" t="s">
        <v>59</v>
      </c>
      <c r="B27" s="496" t="s">
        <v>46</v>
      </c>
      <c r="C27" s="63"/>
      <c r="D27" s="4"/>
      <c r="E27" s="153"/>
      <c r="F27" s="153"/>
      <c r="G27" s="153"/>
      <c r="H27" s="288"/>
      <c r="I27" s="497" t="s">
        <v>13</v>
      </c>
      <c r="J27" s="63" t="s">
        <v>59</v>
      </c>
      <c r="K27" s="4" t="s">
        <v>65</v>
      </c>
      <c r="L27" s="153"/>
      <c r="M27" s="153"/>
      <c r="N27" s="153"/>
      <c r="O27" s="313"/>
      <c r="P27" s="129" t="s">
        <v>13</v>
      </c>
      <c r="Q27" s="63"/>
      <c r="R27" s="4" t="s">
        <v>187</v>
      </c>
      <c r="S27" s="153"/>
      <c r="T27" s="153"/>
      <c r="U27" s="153"/>
      <c r="V27" s="288"/>
      <c r="W27" s="496" t="s">
        <v>46</v>
      </c>
      <c r="X27" s="63" t="s">
        <v>59</v>
      </c>
      <c r="Y27" s="4" t="s">
        <v>65</v>
      </c>
      <c r="Z27" s="153"/>
      <c r="AA27" s="153"/>
      <c r="AB27" s="153"/>
      <c r="AC27" s="288"/>
      <c r="AD27" s="497" t="s">
        <v>13</v>
      </c>
      <c r="AE27" s="63"/>
      <c r="AF27" s="4"/>
      <c r="AG27" s="153"/>
      <c r="AH27" s="153"/>
      <c r="AI27" s="153"/>
      <c r="AJ27" s="114"/>
      <c r="AL27" s="172"/>
      <c r="AM27" s="130"/>
      <c r="AN27" s="130"/>
      <c r="AP27" s="168"/>
      <c r="AQ27" s="168"/>
      <c r="AR27" s="130"/>
    </row>
    <row r="28" spans="1:44" ht="18" customHeight="1" thickBot="1" x14ac:dyDescent="0.3">
      <c r="A28" s="7" t="s">
        <v>14</v>
      </c>
      <c r="B28" s="129" t="s">
        <v>0</v>
      </c>
      <c r="C28" s="400">
        <f>月菜單!I9</f>
        <v>0</v>
      </c>
      <c r="D28" s="65" t="s">
        <v>276</v>
      </c>
      <c r="E28" s="154"/>
      <c r="F28" s="154"/>
      <c r="G28" s="154"/>
      <c r="H28" s="288"/>
      <c r="I28" s="64" t="s">
        <v>0</v>
      </c>
      <c r="J28" s="40"/>
      <c r="K28" s="65"/>
      <c r="L28" s="154"/>
      <c r="M28" s="154"/>
      <c r="N28" s="154"/>
      <c r="O28" s="314"/>
      <c r="P28" s="504" t="s">
        <v>0</v>
      </c>
      <c r="Q28" s="643"/>
      <c r="R28" s="644"/>
      <c r="S28" s="154"/>
      <c r="T28" s="154"/>
      <c r="U28" s="154"/>
      <c r="V28" s="297"/>
      <c r="W28" s="129" t="s">
        <v>0</v>
      </c>
      <c r="X28" s="118"/>
      <c r="Y28" s="65"/>
      <c r="Z28" s="154"/>
      <c r="AA28" s="154"/>
      <c r="AB28" s="154"/>
      <c r="AC28" s="288"/>
      <c r="AD28" s="64" t="s">
        <v>0</v>
      </c>
      <c r="AE28" s="643" t="str">
        <f>月菜單!I13</f>
        <v>切達起司貝果</v>
      </c>
      <c r="AF28" s="644"/>
      <c r="AG28" s="154" t="s">
        <v>188</v>
      </c>
      <c r="AH28" s="154"/>
      <c r="AI28" s="154"/>
      <c r="AJ28" s="114"/>
      <c r="AL28" s="172"/>
      <c r="AM28" s="130"/>
      <c r="AN28" s="130"/>
      <c r="AR28" s="130"/>
    </row>
    <row r="29" spans="1:44" ht="16.5" customHeight="1" x14ac:dyDescent="0.25">
      <c r="A29" s="582" t="s">
        <v>15</v>
      </c>
      <c r="B29" s="572" t="s">
        <v>16</v>
      </c>
      <c r="C29" s="573"/>
      <c r="D29" s="161"/>
      <c r="E29" s="162">
        <f>SUM(E5:E28)</f>
        <v>6.4444444444444446</v>
      </c>
      <c r="F29" s="270">
        <f>SUM(F5:F28)</f>
        <v>3.038636363636364</v>
      </c>
      <c r="G29" s="162">
        <f>SUM(G5:G26)</f>
        <v>1.5499999999999998</v>
      </c>
      <c r="H29" s="287"/>
      <c r="I29" s="572" t="s">
        <v>16</v>
      </c>
      <c r="J29" s="630"/>
      <c r="K29" s="161"/>
      <c r="L29" s="162">
        <f>SUM(L5:L28)</f>
        <v>7.0571428571428569</v>
      </c>
      <c r="M29" s="401">
        <f>SUM(M5:M28)</f>
        <v>2.9571428571428569</v>
      </c>
      <c r="N29" s="162">
        <f>SUM(N5:N26)</f>
        <v>1.75</v>
      </c>
      <c r="O29" s="324"/>
      <c r="P29" s="572" t="s">
        <v>16</v>
      </c>
      <c r="Q29" s="573"/>
      <c r="R29" s="161"/>
      <c r="S29" s="162">
        <f>SUM(S5:S27)</f>
        <v>6.0784313725490202</v>
      </c>
      <c r="T29" s="162">
        <f>SUM(T5:T28)</f>
        <v>3.0785714285714283</v>
      </c>
      <c r="U29" s="272">
        <f>SUM(U5:U28)</f>
        <v>1.48</v>
      </c>
      <c r="V29" s="347"/>
      <c r="W29" s="572" t="s">
        <v>16</v>
      </c>
      <c r="X29" s="573"/>
      <c r="Y29" s="161"/>
      <c r="Z29" s="162">
        <f>SUM(Z5:Z28)</f>
        <v>5</v>
      </c>
      <c r="AA29" s="162">
        <f>SUM(AA7:AA28)</f>
        <v>2.7344155844155842</v>
      </c>
      <c r="AB29" s="162">
        <f>SUM(AB5:AB26)</f>
        <v>1.62</v>
      </c>
      <c r="AC29" s="287"/>
      <c r="AD29" s="572" t="s">
        <v>16</v>
      </c>
      <c r="AE29" s="573"/>
      <c r="AF29" s="161"/>
      <c r="AG29" s="162">
        <f>SUM(AG5:AG26)</f>
        <v>7.166666666666667</v>
      </c>
      <c r="AH29" s="162">
        <f>SUM(AH5:AH28)</f>
        <v>2.6142857142857143</v>
      </c>
      <c r="AI29" s="162">
        <f>SUM(AI5:AI26)</f>
        <v>1.93</v>
      </c>
      <c r="AJ29" s="163"/>
      <c r="AL29" s="96"/>
      <c r="AM29" s="10"/>
      <c r="AN29" s="130"/>
      <c r="AO29" s="10"/>
      <c r="AP29" s="10"/>
      <c r="AQ29" s="168"/>
      <c r="AR29" s="130"/>
    </row>
    <row r="30" spans="1:44" ht="16.5" customHeight="1" x14ac:dyDescent="0.25">
      <c r="A30" s="583"/>
      <c r="B30" s="566" t="s">
        <v>49</v>
      </c>
      <c r="C30" s="567"/>
      <c r="D30" s="167">
        <f>E29</f>
        <v>6.4444444444444446</v>
      </c>
      <c r="E30" s="152"/>
      <c r="F30" s="152"/>
      <c r="G30" s="152"/>
      <c r="H30" s="333"/>
      <c r="I30" s="568" t="s">
        <v>49</v>
      </c>
      <c r="J30" s="569"/>
      <c r="K30" s="167">
        <f>L29</f>
        <v>7.0571428571428569</v>
      </c>
      <c r="L30" s="152"/>
      <c r="M30" s="152"/>
      <c r="N30" s="152"/>
      <c r="O30" s="313"/>
      <c r="P30" s="566" t="s">
        <v>49</v>
      </c>
      <c r="Q30" s="567"/>
      <c r="R30" s="101">
        <f>S29</f>
        <v>6.0784313725490202</v>
      </c>
      <c r="S30" s="152"/>
      <c r="T30" s="152"/>
      <c r="U30" s="152"/>
      <c r="V30" s="333"/>
      <c r="W30" s="566" t="s">
        <v>49</v>
      </c>
      <c r="X30" s="567"/>
      <c r="Y30" s="279">
        <f>Z29</f>
        <v>5</v>
      </c>
      <c r="Z30" s="152"/>
      <c r="AA30" s="152"/>
      <c r="AB30" s="152"/>
      <c r="AC30" s="333"/>
      <c r="AD30" s="568" t="s">
        <v>49</v>
      </c>
      <c r="AE30" s="569"/>
      <c r="AF30" s="167">
        <f>AG29</f>
        <v>7.166666666666667</v>
      </c>
      <c r="AG30" s="152"/>
      <c r="AH30" s="152"/>
      <c r="AI30" s="152"/>
      <c r="AJ30" s="114"/>
      <c r="AL30" s="96"/>
      <c r="AM30" s="97"/>
      <c r="AN30" s="130"/>
      <c r="AO30" s="10"/>
      <c r="AP30" s="10"/>
      <c r="AQ30" s="10"/>
      <c r="AR30" s="130"/>
    </row>
    <row r="31" spans="1:44" ht="16.5" customHeight="1" thickBot="1" x14ac:dyDescent="0.3">
      <c r="A31" s="583"/>
      <c r="B31" s="566" t="s">
        <v>42</v>
      </c>
      <c r="C31" s="567"/>
      <c r="D31" s="117">
        <f>F29</f>
        <v>3.038636363636364</v>
      </c>
      <c r="E31" s="155"/>
      <c r="F31" s="155"/>
      <c r="G31" s="155"/>
      <c r="H31" s="333"/>
      <c r="I31" s="568" t="s">
        <v>42</v>
      </c>
      <c r="J31" s="569"/>
      <c r="K31" s="243">
        <f>M29</f>
        <v>2.9571428571428569</v>
      </c>
      <c r="L31" s="155"/>
      <c r="M31" s="155"/>
      <c r="N31" s="155"/>
      <c r="O31" s="313"/>
      <c r="P31" s="566" t="s">
        <v>42</v>
      </c>
      <c r="Q31" s="567"/>
      <c r="R31" s="101">
        <f>T29</f>
        <v>3.0785714285714283</v>
      </c>
      <c r="S31" s="155"/>
      <c r="T31" s="155"/>
      <c r="U31" s="155"/>
      <c r="V31" s="333"/>
      <c r="W31" s="566" t="s">
        <v>42</v>
      </c>
      <c r="X31" s="567"/>
      <c r="Y31" s="117">
        <f>AA29</f>
        <v>2.7344155844155842</v>
      </c>
      <c r="Z31" s="155"/>
      <c r="AA31" s="155"/>
      <c r="AB31" s="155"/>
      <c r="AC31" s="333"/>
      <c r="AD31" s="568" t="s">
        <v>42</v>
      </c>
      <c r="AE31" s="569"/>
      <c r="AF31" s="117">
        <f>AH29</f>
        <v>2.6142857142857143</v>
      </c>
      <c r="AG31" s="155"/>
      <c r="AH31" s="155"/>
      <c r="AI31" s="155"/>
      <c r="AJ31" s="114"/>
      <c r="AL31" s="96"/>
      <c r="AN31" s="10"/>
      <c r="AO31" s="10"/>
      <c r="AP31" s="10"/>
      <c r="AQ31" s="10"/>
      <c r="AR31" s="130"/>
    </row>
    <row r="32" spans="1:44" ht="16.5" customHeight="1" x14ac:dyDescent="0.25">
      <c r="A32" s="583"/>
      <c r="B32" s="566" t="s">
        <v>346</v>
      </c>
      <c r="C32" s="567"/>
      <c r="D32" s="117">
        <f>G29</f>
        <v>1.5499999999999998</v>
      </c>
      <c r="E32" s="155"/>
      <c r="F32" s="155"/>
      <c r="G32" s="155"/>
      <c r="H32" s="333"/>
      <c r="I32" s="568" t="s">
        <v>346</v>
      </c>
      <c r="J32" s="569"/>
      <c r="K32" s="243">
        <f>N29</f>
        <v>1.75</v>
      </c>
      <c r="L32" s="155"/>
      <c r="M32" s="155"/>
      <c r="N32" s="155"/>
      <c r="O32" s="313"/>
      <c r="P32" s="566" t="s">
        <v>346</v>
      </c>
      <c r="Q32" s="567"/>
      <c r="R32" s="274">
        <f>U29</f>
        <v>1.48</v>
      </c>
      <c r="S32" s="273"/>
      <c r="T32" s="155"/>
      <c r="U32" s="155"/>
      <c r="V32" s="333"/>
      <c r="W32" s="566" t="s">
        <v>346</v>
      </c>
      <c r="X32" s="567"/>
      <c r="Y32" s="117">
        <f>AB29</f>
        <v>1.62</v>
      </c>
      <c r="Z32" s="155"/>
      <c r="AA32" s="155"/>
      <c r="AB32" s="155"/>
      <c r="AC32" s="333"/>
      <c r="AD32" s="568" t="s">
        <v>346</v>
      </c>
      <c r="AE32" s="569"/>
      <c r="AF32" s="117">
        <f>AI29</f>
        <v>1.93</v>
      </c>
      <c r="AG32" s="155"/>
      <c r="AH32" s="155"/>
      <c r="AI32" s="155"/>
      <c r="AJ32" s="114"/>
      <c r="AL32" s="96"/>
      <c r="AN32" s="130"/>
      <c r="AO32" s="10"/>
      <c r="AP32" s="10"/>
      <c r="AQ32" s="10"/>
      <c r="AR32" s="130"/>
    </row>
    <row r="33" spans="1:44" ht="16.5" customHeight="1" x14ac:dyDescent="0.25">
      <c r="A33" s="583"/>
      <c r="B33" s="566" t="s">
        <v>347</v>
      </c>
      <c r="C33" s="567"/>
      <c r="D33" s="67"/>
      <c r="E33" s="156"/>
      <c r="F33" s="156"/>
      <c r="G33" s="156"/>
      <c r="H33" s="333"/>
      <c r="I33" s="568" t="s">
        <v>347</v>
      </c>
      <c r="J33" s="569"/>
      <c r="K33" s="67">
        <v>1</v>
      </c>
      <c r="L33" s="156"/>
      <c r="M33" s="156"/>
      <c r="N33" s="156"/>
      <c r="O33" s="313"/>
      <c r="P33" s="566" t="s">
        <v>347</v>
      </c>
      <c r="Q33" s="567"/>
      <c r="R33" s="107"/>
      <c r="S33" s="156"/>
      <c r="T33" s="156"/>
      <c r="U33" s="156"/>
      <c r="V33" s="333"/>
      <c r="W33" s="566" t="s">
        <v>347</v>
      </c>
      <c r="X33" s="567"/>
      <c r="Y33" s="67">
        <v>1</v>
      </c>
      <c r="Z33" s="156"/>
      <c r="AA33" s="156"/>
      <c r="AB33" s="156"/>
      <c r="AC33" s="333"/>
      <c r="AD33" s="568" t="s">
        <v>347</v>
      </c>
      <c r="AE33" s="569"/>
      <c r="AF33" s="67"/>
      <c r="AG33" s="156"/>
      <c r="AH33" s="156"/>
      <c r="AI33" s="156"/>
      <c r="AJ33" s="114"/>
      <c r="AL33" s="96"/>
      <c r="AN33" s="130"/>
      <c r="AO33" s="10"/>
      <c r="AP33" s="10"/>
      <c r="AQ33" s="10"/>
      <c r="AR33" s="130"/>
    </row>
    <row r="34" spans="1:44" ht="16.5" customHeight="1" x14ac:dyDescent="0.25">
      <c r="A34" s="583"/>
      <c r="B34" s="575" t="s">
        <v>67</v>
      </c>
      <c r="C34" s="576"/>
      <c r="D34" s="80"/>
      <c r="E34" s="157"/>
      <c r="F34" s="157"/>
      <c r="G34" s="157"/>
      <c r="H34" s="334"/>
      <c r="I34" s="631" t="s">
        <v>67</v>
      </c>
      <c r="J34" s="588"/>
      <c r="K34" s="80"/>
      <c r="L34" s="157"/>
      <c r="M34" s="157"/>
      <c r="N34" s="157"/>
      <c r="O34" s="325"/>
      <c r="P34" s="575" t="s">
        <v>67</v>
      </c>
      <c r="Q34" s="576"/>
      <c r="R34" s="80"/>
      <c r="S34" s="157"/>
      <c r="T34" s="157"/>
      <c r="U34" s="157"/>
      <c r="V34" s="334"/>
      <c r="W34" s="575" t="s">
        <v>67</v>
      </c>
      <c r="X34" s="576"/>
      <c r="Y34" s="80"/>
      <c r="Z34" s="157"/>
      <c r="AA34" s="157"/>
      <c r="AB34" s="157"/>
      <c r="AC34" s="334"/>
      <c r="AD34" s="568" t="s">
        <v>67</v>
      </c>
      <c r="AE34" s="569"/>
      <c r="AF34" s="67"/>
      <c r="AG34" s="157"/>
      <c r="AH34" s="157"/>
      <c r="AI34" s="157"/>
      <c r="AJ34" s="82"/>
      <c r="AL34" s="172"/>
      <c r="AM34" s="130"/>
      <c r="AN34" s="130"/>
      <c r="AO34" s="10"/>
      <c r="AP34" s="10"/>
      <c r="AQ34" s="168"/>
      <c r="AR34" s="130"/>
    </row>
    <row r="35" spans="1:44" s="26" customFormat="1" ht="16.5" customHeight="1" x14ac:dyDescent="0.25">
      <c r="A35" s="583"/>
      <c r="B35" s="568" t="s">
        <v>9</v>
      </c>
      <c r="C35" s="569"/>
      <c r="D35" s="75" t="s">
        <v>161</v>
      </c>
      <c r="E35" s="158"/>
      <c r="F35" s="158"/>
      <c r="G35" s="158"/>
      <c r="H35" s="335"/>
      <c r="I35" s="568" t="s">
        <v>9</v>
      </c>
      <c r="J35" s="569"/>
      <c r="K35" s="75" t="s">
        <v>160</v>
      </c>
      <c r="L35" s="158"/>
      <c r="M35" s="158"/>
      <c r="N35" s="158"/>
      <c r="O35" s="344"/>
      <c r="P35" s="568" t="s">
        <v>9</v>
      </c>
      <c r="Q35" s="569"/>
      <c r="R35" s="75" t="s">
        <v>159</v>
      </c>
      <c r="S35" s="158"/>
      <c r="T35" s="158"/>
      <c r="U35" s="158"/>
      <c r="V35" s="335"/>
      <c r="W35" s="568" t="s">
        <v>9</v>
      </c>
      <c r="X35" s="569"/>
      <c r="Y35" s="75">
        <v>2.5</v>
      </c>
      <c r="Z35" s="158"/>
      <c r="AA35" s="158"/>
      <c r="AB35" s="158"/>
      <c r="AC35" s="335"/>
      <c r="AD35" s="568" t="s">
        <v>9</v>
      </c>
      <c r="AE35" s="569"/>
      <c r="AF35" s="75">
        <v>2.5</v>
      </c>
      <c r="AG35" s="158"/>
      <c r="AH35" s="158"/>
      <c r="AI35" s="158"/>
      <c r="AJ35" s="83"/>
      <c r="AL35" s="172"/>
      <c r="AM35" s="10"/>
      <c r="AN35" s="130"/>
      <c r="AO35" s="10"/>
      <c r="AP35" s="10"/>
      <c r="AQ35" s="168"/>
      <c r="AR35" s="130"/>
    </row>
    <row r="36" spans="1:44" s="26" customFormat="1" ht="24" customHeight="1" thickBot="1" x14ac:dyDescent="0.3">
      <c r="A36" s="584"/>
      <c r="B36" s="570" t="s">
        <v>50</v>
      </c>
      <c r="C36" s="571"/>
      <c r="D36" s="74">
        <f>D30*70+D31*75+D32*25+D33*60+D34*120+D35*45</f>
        <v>830.25883838383845</v>
      </c>
      <c r="E36" s="159"/>
      <c r="F36" s="159"/>
      <c r="G36" s="186"/>
      <c r="H36" s="336"/>
      <c r="I36" s="570" t="s">
        <v>50</v>
      </c>
      <c r="J36" s="571"/>
      <c r="K36" s="74">
        <f>K30*70+K31*75+K32*25+K33*60+K34*120+K35*45</f>
        <v>923.03571428571422</v>
      </c>
      <c r="L36" s="159"/>
      <c r="M36" s="159"/>
      <c r="N36" s="159"/>
      <c r="O36" s="319"/>
      <c r="P36" s="570" t="s">
        <v>50</v>
      </c>
      <c r="Q36" s="571"/>
      <c r="R36" s="74">
        <f>R30*70+R31*75+R32*25+R33*60+R34*120+R35*45</f>
        <v>801.38305322128849</v>
      </c>
      <c r="S36" s="159"/>
      <c r="T36" s="159"/>
      <c r="U36" s="159"/>
      <c r="V36" s="348"/>
      <c r="W36" s="570" t="s">
        <v>50</v>
      </c>
      <c r="X36" s="571"/>
      <c r="Y36" s="74">
        <f>Y30*70+Y31*75+Y32*25+Y33*60+Y34*120+Y35*45</f>
        <v>768.08116883116884</v>
      </c>
      <c r="Z36" s="159"/>
      <c r="AA36" s="159"/>
      <c r="AB36" s="159"/>
      <c r="AC36" s="336"/>
      <c r="AD36" s="652" t="s">
        <v>50</v>
      </c>
      <c r="AE36" s="653"/>
      <c r="AF36" s="74">
        <f>AF30*70+AF31*75+AF32*25+AF33*60+AF34*120+AF35*45</f>
        <v>858.4880952380953</v>
      </c>
      <c r="AG36" s="159"/>
      <c r="AH36" s="159"/>
      <c r="AI36" s="159"/>
      <c r="AJ36" s="120"/>
      <c r="AL36" s="172"/>
      <c r="AM36" s="10"/>
      <c r="AN36" s="10"/>
      <c r="AO36" s="10"/>
      <c r="AP36" s="168"/>
      <c r="AQ36" s="10"/>
      <c r="AR36" s="130"/>
    </row>
    <row r="37" spans="1:44" s="26" customFormat="1" ht="27" customHeight="1" x14ac:dyDescent="0.25">
      <c r="A37" s="26" t="s">
        <v>17</v>
      </c>
      <c r="H37" s="292"/>
      <c r="I37" s="26" t="s">
        <v>18</v>
      </c>
      <c r="K37" s="42" t="s">
        <v>19</v>
      </c>
      <c r="O37" s="345"/>
      <c r="P37" s="42" t="s">
        <v>20</v>
      </c>
      <c r="Q37" s="42"/>
      <c r="R37" s="42"/>
      <c r="V37" s="349"/>
      <c r="Y37" s="26" t="s">
        <v>21</v>
      </c>
      <c r="AC37" s="292"/>
      <c r="AL37" s="172"/>
      <c r="AM37" s="10"/>
      <c r="AN37" s="10"/>
      <c r="AO37" s="10"/>
      <c r="AP37" s="10"/>
      <c r="AQ37" s="10"/>
      <c r="AR37" s="130"/>
    </row>
    <row r="38" spans="1:44" s="3" customFormat="1" ht="18" customHeight="1" x14ac:dyDescent="0.3">
      <c r="A38" s="547" t="s">
        <v>58</v>
      </c>
      <c r="B38" s="547"/>
      <c r="C38" s="547"/>
      <c r="D38" s="547"/>
      <c r="E38" s="547"/>
      <c r="F38" s="547"/>
      <c r="G38" s="547"/>
      <c r="H38" s="547"/>
      <c r="I38" s="547"/>
      <c r="J38" s="547"/>
      <c r="K38" s="547"/>
      <c r="O38" s="322"/>
      <c r="P38" s="43"/>
      <c r="Q38" s="43"/>
      <c r="R38" s="43"/>
      <c r="V38" s="350"/>
      <c r="W38" s="43"/>
      <c r="AC38" s="304"/>
      <c r="AL38" s="172"/>
      <c r="AM38" s="41"/>
      <c r="AN38" s="39"/>
      <c r="AO38" s="10"/>
      <c r="AP38" s="10"/>
      <c r="AQ38" s="10"/>
      <c r="AR38" s="130"/>
    </row>
    <row r="39" spans="1:44" s="29" customFormat="1" ht="18" customHeight="1" x14ac:dyDescent="0.25">
      <c r="A39" s="546" t="s">
        <v>12</v>
      </c>
      <c r="B39" s="546"/>
      <c r="C39" s="546"/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  <c r="Q39" s="546"/>
      <c r="R39" s="546"/>
      <c r="S39" s="546"/>
      <c r="T39" s="546"/>
      <c r="U39" s="546"/>
      <c r="V39" s="546"/>
      <c r="W39" s="546"/>
      <c r="X39" s="546"/>
      <c r="AC39" s="337"/>
    </row>
    <row r="40" spans="1:44" s="29" customFormat="1" ht="18" customHeight="1" x14ac:dyDescent="0.3">
      <c r="A40" s="30" t="s">
        <v>11</v>
      </c>
      <c r="B40" s="30"/>
      <c r="C40" s="30"/>
      <c r="H40" s="293"/>
      <c r="I40" s="31"/>
      <c r="J40" s="31"/>
      <c r="K40" s="30"/>
      <c r="O40" s="327"/>
      <c r="P40" s="31"/>
      <c r="Q40" s="31"/>
      <c r="R40" s="31"/>
      <c r="U40" s="172"/>
      <c r="V40" s="351"/>
      <c r="W40" s="130"/>
      <c r="AA40" s="172"/>
      <c r="AB40" s="168"/>
      <c r="AC40" s="352"/>
      <c r="AD40" s="4"/>
      <c r="AE40" s="4"/>
      <c r="AF40" s="168"/>
      <c r="AG40" s="130"/>
    </row>
    <row r="41" spans="1:44" x14ac:dyDescent="0.25">
      <c r="U41" s="172"/>
      <c r="V41" s="351"/>
      <c r="W41" s="130"/>
      <c r="AA41" s="172"/>
      <c r="AB41" s="168"/>
      <c r="AC41" s="352"/>
      <c r="AD41" s="4"/>
      <c r="AE41" s="168"/>
      <c r="AF41" s="4"/>
      <c r="AG41" s="130"/>
    </row>
    <row r="42" spans="1:44" ht="21" x14ac:dyDescent="0.25">
      <c r="H42" s="687"/>
      <c r="I42" s="692"/>
      <c r="J42" s="688"/>
      <c r="K42" s="688"/>
      <c r="L42" s="689"/>
      <c r="M42" s="689"/>
      <c r="N42" s="689"/>
      <c r="O42" s="690"/>
      <c r="P42" s="691"/>
      <c r="Q42" s="691"/>
      <c r="R42" s="691"/>
      <c r="S42" s="691"/>
      <c r="T42" s="691"/>
      <c r="U42" s="692"/>
      <c r="V42" s="693"/>
      <c r="W42" s="692"/>
      <c r="X42" s="694"/>
      <c r="Y42" s="694"/>
      <c r="Z42" s="689"/>
      <c r="AA42" s="695"/>
      <c r="AB42" s="696"/>
      <c r="AC42" s="697"/>
      <c r="AD42" s="688"/>
      <c r="AE42" s="4"/>
      <c r="AF42" s="168"/>
      <c r="AG42" s="130"/>
      <c r="AK42" s="172"/>
      <c r="AL42" s="411"/>
      <c r="AM42" s="108"/>
      <c r="AN42" s="96"/>
      <c r="AO42" s="97"/>
      <c r="AP42" s="10"/>
      <c r="AQ42" s="130"/>
    </row>
    <row r="43" spans="1:44" x14ac:dyDescent="0.25">
      <c r="C43" s="642"/>
      <c r="D43" s="412"/>
      <c r="E43" s="494"/>
      <c r="F43" s="494"/>
      <c r="G43" s="494"/>
      <c r="H43" s="689"/>
      <c r="I43" s="692"/>
      <c r="J43" s="688"/>
      <c r="K43" s="688"/>
      <c r="L43" s="688"/>
      <c r="M43" s="689"/>
      <c r="N43" s="688"/>
      <c r="O43" s="690"/>
      <c r="P43" s="691"/>
      <c r="Q43" s="691"/>
      <c r="R43" s="691"/>
      <c r="S43" s="691"/>
      <c r="T43" s="691"/>
      <c r="U43" s="692"/>
      <c r="V43" s="697"/>
      <c r="W43" s="692"/>
      <c r="X43" s="698"/>
      <c r="Y43" s="698"/>
      <c r="Z43" s="689"/>
      <c r="AA43" s="689"/>
      <c r="AB43" s="689"/>
      <c r="AC43" s="697"/>
      <c r="AD43" s="691"/>
      <c r="AE43" s="168"/>
      <c r="AG43" s="130"/>
      <c r="AK43" s="172"/>
      <c r="AL43" s="108"/>
      <c r="AM43" s="108"/>
      <c r="AN43" s="96"/>
      <c r="AO43" s="108"/>
      <c r="AP43" s="108"/>
      <c r="AQ43" s="130"/>
    </row>
    <row r="44" spans="1:44" x14ac:dyDescent="0.25">
      <c r="C44" s="642"/>
      <c r="D44" s="412"/>
      <c r="E44" s="494"/>
      <c r="F44" s="494"/>
      <c r="G44" s="494"/>
      <c r="H44" s="689"/>
      <c r="I44" s="692"/>
      <c r="J44" s="688"/>
      <c r="K44" s="688"/>
      <c r="L44" s="688"/>
      <c r="M44" s="689"/>
      <c r="N44" s="688"/>
      <c r="O44" s="690"/>
      <c r="P44" s="691"/>
      <c r="Q44" s="691"/>
      <c r="R44" s="691"/>
      <c r="S44" s="691"/>
      <c r="T44" s="691"/>
      <c r="U44" s="692"/>
      <c r="V44" s="687"/>
      <c r="W44" s="692"/>
      <c r="X44" s="694"/>
      <c r="Y44" s="698"/>
      <c r="Z44" s="689"/>
      <c r="AA44" s="689"/>
      <c r="AB44" s="689"/>
      <c r="AC44" s="697"/>
      <c r="AD44" s="691"/>
      <c r="AG44" s="130"/>
      <c r="AN44" s="96"/>
      <c r="AO44" s="108"/>
      <c r="AP44" s="108"/>
      <c r="AQ44" s="130"/>
    </row>
    <row r="45" spans="1:44" x14ac:dyDescent="0.25">
      <c r="C45" s="642"/>
      <c r="D45" s="412"/>
      <c r="E45" s="119"/>
      <c r="F45" s="119"/>
      <c r="G45" s="119"/>
      <c r="H45" s="689"/>
      <c r="I45" s="692"/>
      <c r="J45" s="699"/>
      <c r="K45" s="694"/>
      <c r="L45" s="688"/>
      <c r="M45" s="689"/>
      <c r="N45" s="688"/>
      <c r="O45" s="690"/>
      <c r="P45" s="691"/>
      <c r="Q45" s="691"/>
      <c r="R45" s="691"/>
      <c r="S45" s="691"/>
      <c r="T45" s="691"/>
      <c r="U45" s="692"/>
      <c r="V45" s="687"/>
      <c r="W45" s="692"/>
      <c r="X45" s="694"/>
      <c r="Y45" s="698"/>
      <c r="Z45" s="689"/>
      <c r="AA45" s="689"/>
      <c r="AB45" s="689"/>
      <c r="AC45" s="687"/>
      <c r="AD45" s="691"/>
      <c r="AN45" s="96"/>
      <c r="AO45" s="108"/>
      <c r="AP45" s="108"/>
      <c r="AQ45" s="130"/>
    </row>
    <row r="46" spans="1:44" x14ac:dyDescent="0.25">
      <c r="C46" s="642"/>
      <c r="D46" s="412"/>
      <c r="E46" s="119"/>
      <c r="F46" s="119"/>
      <c r="G46" s="119"/>
      <c r="H46" s="689"/>
      <c r="I46" s="692"/>
      <c r="J46" s="688"/>
      <c r="K46" s="691"/>
      <c r="L46" s="689"/>
      <c r="M46" s="689"/>
      <c r="N46" s="689"/>
      <c r="O46" s="690"/>
      <c r="P46" s="691"/>
      <c r="Q46" s="691"/>
      <c r="R46" s="691"/>
      <c r="S46" s="691"/>
      <c r="T46" s="691"/>
      <c r="U46" s="692"/>
      <c r="V46" s="687"/>
      <c r="W46" s="692"/>
      <c r="X46" s="700"/>
      <c r="Y46" s="701"/>
      <c r="Z46" s="689"/>
      <c r="AA46" s="689"/>
      <c r="AB46" s="689"/>
      <c r="AC46" s="687"/>
      <c r="AD46" s="691"/>
      <c r="AN46" s="96"/>
      <c r="AO46" s="108"/>
      <c r="AP46" s="108"/>
      <c r="AQ46" s="130"/>
    </row>
    <row r="47" spans="1:44" x14ac:dyDescent="0.25">
      <c r="C47" s="642"/>
      <c r="D47" s="412"/>
      <c r="E47" s="494"/>
      <c r="F47" s="103"/>
      <c r="G47" s="103"/>
      <c r="H47" s="689"/>
      <c r="I47" s="702"/>
      <c r="J47" s="691"/>
      <c r="K47" s="691"/>
      <c r="L47" s="691"/>
      <c r="M47" s="691"/>
      <c r="N47" s="691"/>
      <c r="O47" s="690"/>
      <c r="P47" s="691"/>
      <c r="Q47" s="691"/>
      <c r="R47" s="691"/>
      <c r="S47" s="691"/>
      <c r="T47" s="691"/>
      <c r="U47" s="692"/>
      <c r="V47" s="703"/>
      <c r="W47" s="694"/>
      <c r="X47" s="691"/>
      <c r="Y47" s="691"/>
      <c r="Z47" s="691"/>
      <c r="AA47" s="691"/>
      <c r="AB47" s="691"/>
      <c r="AC47" s="687"/>
      <c r="AD47" s="691"/>
      <c r="AN47" s="96"/>
      <c r="AO47" s="10"/>
      <c r="AP47" s="10"/>
      <c r="AQ47" s="130"/>
    </row>
    <row r="48" spans="1:44" x14ac:dyDescent="0.25">
      <c r="H48" s="687"/>
      <c r="I48" s="691"/>
      <c r="J48" s="691"/>
      <c r="K48" s="691"/>
      <c r="L48" s="691"/>
      <c r="M48" s="691"/>
      <c r="N48" s="691"/>
      <c r="O48" s="690"/>
      <c r="P48" s="691"/>
      <c r="Q48" s="691"/>
      <c r="R48" s="691"/>
      <c r="S48" s="691"/>
      <c r="T48" s="691"/>
      <c r="U48" s="691"/>
      <c r="V48" s="687"/>
      <c r="W48" s="691"/>
      <c r="X48" s="691"/>
      <c r="Y48" s="691"/>
      <c r="Z48" s="691"/>
      <c r="AA48" s="691"/>
      <c r="AB48" s="691"/>
      <c r="AC48" s="687"/>
      <c r="AD48" s="691"/>
      <c r="AN48" s="130"/>
      <c r="AO48" s="10"/>
      <c r="AP48" s="95"/>
      <c r="AQ48" s="130"/>
    </row>
    <row r="49" spans="8:43" x14ac:dyDescent="0.25">
      <c r="H49" s="687"/>
      <c r="I49" s="691"/>
      <c r="J49" s="691"/>
      <c r="K49" s="691"/>
      <c r="L49" s="691"/>
      <c r="M49" s="691"/>
      <c r="N49" s="691"/>
      <c r="O49" s="690"/>
      <c r="P49" s="691"/>
      <c r="Q49" s="691"/>
      <c r="R49" s="691"/>
      <c r="S49" s="691"/>
      <c r="T49" s="691"/>
      <c r="U49" s="691"/>
      <c r="V49" s="687"/>
      <c r="W49" s="691"/>
      <c r="X49" s="691"/>
      <c r="Y49" s="691"/>
      <c r="Z49" s="691"/>
      <c r="AA49" s="691"/>
      <c r="AB49" s="691"/>
      <c r="AC49" s="687"/>
      <c r="AD49" s="691"/>
      <c r="AN49" s="130"/>
      <c r="AO49" s="130"/>
      <c r="AP49" s="10"/>
      <c r="AQ49" s="130"/>
    </row>
    <row r="50" spans="8:43" x14ac:dyDescent="0.25">
      <c r="AN50" s="39"/>
      <c r="AO50" s="39"/>
      <c r="AP50" s="39"/>
      <c r="AQ50" s="39"/>
    </row>
    <row r="51" spans="8:43" x14ac:dyDescent="0.25">
      <c r="AN51" s="39"/>
      <c r="AO51" s="39"/>
      <c r="AP51" s="10"/>
      <c r="AQ51" s="130"/>
    </row>
    <row r="52" spans="8:43" x14ac:dyDescent="0.25">
      <c r="AN52" s="39"/>
      <c r="AO52" s="39"/>
      <c r="AP52" s="86"/>
      <c r="AQ52" s="130"/>
    </row>
    <row r="53" spans="8:43" x14ac:dyDescent="0.25">
      <c r="AN53" s="39"/>
      <c r="AO53" s="39"/>
      <c r="AP53" s="86"/>
      <c r="AQ53" s="130"/>
    </row>
    <row r="54" spans="8:43" x14ac:dyDescent="0.25">
      <c r="AN54" s="39"/>
      <c r="AO54" s="39"/>
      <c r="AP54" s="87"/>
      <c r="AQ54" s="130"/>
    </row>
    <row r="55" spans="8:43" x14ac:dyDescent="0.25">
      <c r="AN55" s="39"/>
      <c r="AO55" s="39"/>
      <c r="AP55" s="87"/>
      <c r="AQ55" s="130"/>
    </row>
    <row r="56" spans="8:43" x14ac:dyDescent="0.25">
      <c r="AN56" s="103"/>
      <c r="AO56" s="103"/>
      <c r="AP56" s="84"/>
      <c r="AQ56" s="39"/>
    </row>
    <row r="57" spans="8:43" x14ac:dyDescent="0.25">
      <c r="AN57" s="104"/>
      <c r="AO57" s="104"/>
      <c r="AP57" s="85"/>
      <c r="AQ57" s="102"/>
    </row>
  </sheetData>
  <mergeCells count="96">
    <mergeCell ref="AE28:AF28"/>
    <mergeCell ref="W30:X30"/>
    <mergeCell ref="A12:A16"/>
    <mergeCell ref="AD36:AE36"/>
    <mergeCell ref="W33:X33"/>
    <mergeCell ref="W34:X34"/>
    <mergeCell ref="P36:Q36"/>
    <mergeCell ref="W36:X36"/>
    <mergeCell ref="W35:X35"/>
    <mergeCell ref="AD12:AD16"/>
    <mergeCell ref="W12:W16"/>
    <mergeCell ref="AE18:AE21"/>
    <mergeCell ref="AD35:AE35"/>
    <mergeCell ref="AD30:AE30"/>
    <mergeCell ref="W22:W26"/>
    <mergeCell ref="Q18:Q21"/>
    <mergeCell ref="A38:K38"/>
    <mergeCell ref="B29:C29"/>
    <mergeCell ref="J18:J21"/>
    <mergeCell ref="I17:I21"/>
    <mergeCell ref="A17:A21"/>
    <mergeCell ref="C18:C21"/>
    <mergeCell ref="B36:C36"/>
    <mergeCell ref="I36:J36"/>
    <mergeCell ref="I29:J29"/>
    <mergeCell ref="I35:J35"/>
    <mergeCell ref="B22:B26"/>
    <mergeCell ref="B30:C30"/>
    <mergeCell ref="B33:C33"/>
    <mergeCell ref="B31:C31"/>
    <mergeCell ref="B32:C32"/>
    <mergeCell ref="A39:X39"/>
    <mergeCell ref="A7:A11"/>
    <mergeCell ref="A22:A26"/>
    <mergeCell ref="W32:X32"/>
    <mergeCell ref="A29:A36"/>
    <mergeCell ref="P29:Q29"/>
    <mergeCell ref="B17:B21"/>
    <mergeCell ref="B34:C34"/>
    <mergeCell ref="B35:C35"/>
    <mergeCell ref="P34:Q34"/>
    <mergeCell ref="P35:Q35"/>
    <mergeCell ref="I34:J34"/>
    <mergeCell ref="B12:B16"/>
    <mergeCell ref="I7:I11"/>
    <mergeCell ref="I12:I16"/>
    <mergeCell ref="W17:W21"/>
    <mergeCell ref="P12:P16"/>
    <mergeCell ref="X18:X21"/>
    <mergeCell ref="W3:X3"/>
    <mergeCell ref="AD17:AD21"/>
    <mergeCell ref="AD7:AD11"/>
    <mergeCell ref="P17:P21"/>
    <mergeCell ref="B3:C3"/>
    <mergeCell ref="D3:H3"/>
    <mergeCell ref="I5:I6"/>
    <mergeCell ref="B5:B6"/>
    <mergeCell ref="AM3:AN3"/>
    <mergeCell ref="AD5:AD6"/>
    <mergeCell ref="R3:V3"/>
    <mergeCell ref="P3:Q3"/>
    <mergeCell ref="AK3:AL3"/>
    <mergeCell ref="AF3:AJ3"/>
    <mergeCell ref="P5:P6"/>
    <mergeCell ref="W29:X29"/>
    <mergeCell ref="AD31:AE31"/>
    <mergeCell ref="AD32:AE32"/>
    <mergeCell ref="W31:X31"/>
    <mergeCell ref="A1:AJ1"/>
    <mergeCell ref="W2:Y2"/>
    <mergeCell ref="AD2:AF2"/>
    <mergeCell ref="W7:W11"/>
    <mergeCell ref="A5:A6"/>
    <mergeCell ref="W5:W6"/>
    <mergeCell ref="K3:O3"/>
    <mergeCell ref="AD3:AE3"/>
    <mergeCell ref="Y3:AC3"/>
    <mergeCell ref="I3:J3"/>
    <mergeCell ref="P7:P11"/>
    <mergeCell ref="B7:B11"/>
    <mergeCell ref="C43:C47"/>
    <mergeCell ref="AD33:AE33"/>
    <mergeCell ref="AD34:AE34"/>
    <mergeCell ref="I22:I26"/>
    <mergeCell ref="P33:Q33"/>
    <mergeCell ref="I30:J30"/>
    <mergeCell ref="I31:J31"/>
    <mergeCell ref="P30:Q30"/>
    <mergeCell ref="P31:Q31"/>
    <mergeCell ref="P32:Q32"/>
    <mergeCell ref="I33:J33"/>
    <mergeCell ref="I32:J32"/>
    <mergeCell ref="Q28:R28"/>
    <mergeCell ref="P22:P26"/>
    <mergeCell ref="AD22:AD26"/>
    <mergeCell ref="AD29:AE29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9"/>
  <sheetViews>
    <sheetView zoomScale="80" zoomScaleNormal="80" workbookViewId="0">
      <selection activeCell="I36" sqref="I36:J36"/>
    </sheetView>
  </sheetViews>
  <sheetFormatPr defaultColWidth="9" defaultRowHeight="16.5" x14ac:dyDescent="0.25"/>
  <cols>
    <col min="2" max="2" width="9.625" customWidth="1"/>
    <col min="3" max="3" width="10.625" style="4" customWidth="1"/>
    <col min="4" max="4" width="8.5" customWidth="1"/>
    <col min="5" max="7" width="5.625" hidden="1" customWidth="1"/>
    <col min="8" max="8" width="5.625" style="282" customWidth="1"/>
    <col min="9" max="9" width="9.625" customWidth="1"/>
    <col min="10" max="10" width="10.875" style="4" customWidth="1"/>
    <col min="11" max="11" width="7.625" customWidth="1"/>
    <col min="12" max="14" width="5.625" hidden="1" customWidth="1"/>
    <col min="15" max="15" width="5.625" style="307" customWidth="1"/>
    <col min="16" max="16" width="9.625" customWidth="1"/>
    <col min="17" max="17" width="10.625" customWidth="1"/>
    <col min="18" max="18" width="7.875" customWidth="1"/>
    <col min="19" max="21" width="5.625" hidden="1" customWidth="1"/>
    <col min="22" max="22" width="5.625" style="307" customWidth="1"/>
    <col min="23" max="23" width="9.625" style="4" customWidth="1"/>
    <col min="24" max="24" width="10.625" customWidth="1"/>
    <col min="25" max="25" width="8.5" customWidth="1"/>
    <col min="26" max="28" width="5.625" hidden="1" customWidth="1"/>
    <col min="29" max="29" width="5.625" style="282" customWidth="1"/>
    <col min="30" max="30" width="9.625" customWidth="1"/>
    <col min="31" max="31" width="11.125" customWidth="1"/>
    <col min="32" max="32" width="8.125" customWidth="1"/>
    <col min="33" max="35" width="5.625" hidden="1" customWidth="1"/>
    <col min="36" max="36" width="5.75" style="282" customWidth="1"/>
  </cols>
  <sheetData>
    <row r="1" spans="1:50" s="1" customFormat="1" ht="21" x14ac:dyDescent="0.25">
      <c r="A1" s="615" t="s">
        <v>405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50" s="1" customFormat="1" ht="20.25" thickBot="1" x14ac:dyDescent="0.35">
      <c r="A2" s="2" t="s">
        <v>66</v>
      </c>
      <c r="B2" s="2"/>
      <c r="C2" s="2"/>
      <c r="D2" s="659" t="s">
        <v>5</v>
      </c>
      <c r="E2" s="659"/>
      <c r="F2" s="659"/>
      <c r="G2" s="659"/>
      <c r="H2" s="659"/>
      <c r="I2" s="659"/>
      <c r="J2" s="659"/>
      <c r="O2" s="660" t="s">
        <v>7</v>
      </c>
      <c r="P2" s="660"/>
      <c r="Q2" s="660"/>
      <c r="R2" s="660"/>
      <c r="S2" s="660"/>
      <c r="T2" s="660"/>
      <c r="U2" s="660"/>
      <c r="V2" s="660"/>
      <c r="W2" s="3"/>
      <c r="X2" s="661" t="s">
        <v>4</v>
      </c>
      <c r="Y2" s="661"/>
      <c r="Z2" s="661"/>
      <c r="AA2" s="661"/>
      <c r="AB2" s="661"/>
      <c r="AC2" s="661"/>
      <c r="AD2" s="661"/>
      <c r="AE2" s="661"/>
      <c r="AF2" s="661"/>
      <c r="AG2" s="661"/>
      <c r="AH2" s="661"/>
      <c r="AI2" s="661"/>
      <c r="AJ2" s="661"/>
    </row>
    <row r="3" spans="1:50" s="130" customFormat="1" ht="18" customHeight="1" thickBot="1" x14ac:dyDescent="0.3">
      <c r="A3" s="38" t="s">
        <v>75</v>
      </c>
      <c r="B3" s="613">
        <v>45585</v>
      </c>
      <c r="C3" s="637"/>
      <c r="D3" s="610" t="s">
        <v>335</v>
      </c>
      <c r="E3" s="611"/>
      <c r="F3" s="611"/>
      <c r="G3" s="611"/>
      <c r="H3" s="612"/>
      <c r="I3" s="613">
        <v>45220</v>
      </c>
      <c r="J3" s="637"/>
      <c r="K3" s="610" t="s">
        <v>77</v>
      </c>
      <c r="L3" s="611"/>
      <c r="M3" s="611"/>
      <c r="N3" s="611"/>
      <c r="O3" s="612"/>
      <c r="P3" s="613" t="s">
        <v>269</v>
      </c>
      <c r="Q3" s="637"/>
      <c r="R3" s="619" t="s">
        <v>76</v>
      </c>
      <c r="S3" s="620"/>
      <c r="T3" s="620"/>
      <c r="U3" s="620"/>
      <c r="V3" s="621"/>
      <c r="W3" s="613">
        <v>45222</v>
      </c>
      <c r="X3" s="614"/>
      <c r="Y3" s="610" t="s">
        <v>78</v>
      </c>
      <c r="Z3" s="611"/>
      <c r="AA3" s="611"/>
      <c r="AB3" s="611"/>
      <c r="AC3" s="612"/>
      <c r="AD3" s="613">
        <v>45223</v>
      </c>
      <c r="AE3" s="614"/>
      <c r="AF3" s="622" t="s">
        <v>40</v>
      </c>
      <c r="AG3" s="623"/>
      <c r="AH3" s="623"/>
      <c r="AI3" s="623"/>
      <c r="AJ3" s="624"/>
      <c r="AK3" s="669"/>
      <c r="AL3" s="647"/>
      <c r="AM3" s="39"/>
      <c r="AN3" s="39"/>
    </row>
    <row r="4" spans="1:50" s="4" customFormat="1" ht="18" customHeight="1" x14ac:dyDescent="0.25">
      <c r="A4" s="194" t="s">
        <v>34</v>
      </c>
      <c r="B4" s="193" t="s">
        <v>52</v>
      </c>
      <c r="C4" s="36" t="s">
        <v>53</v>
      </c>
      <c r="D4" s="36" t="s">
        <v>340</v>
      </c>
      <c r="E4" s="151" t="s">
        <v>92</v>
      </c>
      <c r="F4" s="151" t="s">
        <v>93</v>
      </c>
      <c r="G4" s="151" t="s">
        <v>94</v>
      </c>
      <c r="H4" s="332" t="s">
        <v>54</v>
      </c>
      <c r="I4" s="142" t="s">
        <v>52</v>
      </c>
      <c r="J4" s="36" t="s">
        <v>53</v>
      </c>
      <c r="K4" s="36" t="s">
        <v>340</v>
      </c>
      <c r="L4" s="151" t="s">
        <v>92</v>
      </c>
      <c r="M4" s="151" t="s">
        <v>93</v>
      </c>
      <c r="N4" s="151" t="s">
        <v>94</v>
      </c>
      <c r="O4" s="308" t="s">
        <v>54</v>
      </c>
      <c r="P4" s="142" t="s">
        <v>52</v>
      </c>
      <c r="Q4" s="36" t="s">
        <v>53</v>
      </c>
      <c r="R4" s="36" t="s">
        <v>340</v>
      </c>
      <c r="S4" s="151" t="s">
        <v>92</v>
      </c>
      <c r="T4" s="151" t="s">
        <v>93</v>
      </c>
      <c r="U4" s="151" t="s">
        <v>94</v>
      </c>
      <c r="V4" s="354" t="s">
        <v>54</v>
      </c>
      <c r="W4" s="142" t="s">
        <v>52</v>
      </c>
      <c r="X4" s="36" t="s">
        <v>53</v>
      </c>
      <c r="Y4" s="36" t="s">
        <v>340</v>
      </c>
      <c r="Z4" s="196" t="s">
        <v>92</v>
      </c>
      <c r="AA4" s="196" t="s">
        <v>93</v>
      </c>
      <c r="AB4" s="196" t="s">
        <v>94</v>
      </c>
      <c r="AC4" s="283" t="s">
        <v>54</v>
      </c>
      <c r="AD4" s="142" t="s">
        <v>52</v>
      </c>
      <c r="AE4" s="36"/>
      <c r="AF4" s="36"/>
      <c r="AG4" s="151"/>
      <c r="AH4" s="151"/>
      <c r="AI4" s="151"/>
      <c r="AJ4" s="332" t="s">
        <v>54</v>
      </c>
      <c r="AL4" s="130"/>
      <c r="AP4" s="105"/>
      <c r="AQ4" s="39"/>
      <c r="AR4" s="39"/>
      <c r="AS4" s="39"/>
    </row>
    <row r="5" spans="1:50" s="108" customFormat="1" ht="18" customHeight="1" x14ac:dyDescent="0.25">
      <c r="A5" s="665" t="s">
        <v>3</v>
      </c>
      <c r="B5" s="597" t="s">
        <v>125</v>
      </c>
      <c r="C5" s="63" t="s">
        <v>126</v>
      </c>
      <c r="D5" s="63">
        <v>110</v>
      </c>
      <c r="E5" s="63">
        <f>D5/20</f>
        <v>5.5</v>
      </c>
      <c r="F5" s="63"/>
      <c r="G5" s="63"/>
      <c r="H5" s="284"/>
      <c r="I5" s="597" t="s">
        <v>39</v>
      </c>
      <c r="J5" s="63" t="s">
        <v>86</v>
      </c>
      <c r="K5" s="63">
        <v>70</v>
      </c>
      <c r="L5" s="63">
        <f>K5/20</f>
        <v>3.5</v>
      </c>
      <c r="M5" s="63"/>
      <c r="N5" s="63"/>
      <c r="O5" s="309"/>
      <c r="P5" s="597" t="s">
        <v>316</v>
      </c>
      <c r="Q5" s="63" t="s">
        <v>317</v>
      </c>
      <c r="R5" s="63">
        <v>60</v>
      </c>
      <c r="S5" s="67">
        <f>R5/30</f>
        <v>2</v>
      </c>
      <c r="T5" s="67"/>
      <c r="U5" s="67"/>
      <c r="V5" s="284"/>
      <c r="W5" s="597" t="s">
        <v>39</v>
      </c>
      <c r="X5" s="63" t="s">
        <v>86</v>
      </c>
      <c r="Y5" s="63">
        <v>100</v>
      </c>
      <c r="Z5" s="63">
        <f>Y5/20</f>
        <v>5</v>
      </c>
      <c r="AA5" s="63"/>
      <c r="AB5" s="63"/>
      <c r="AC5" s="284"/>
      <c r="AD5" s="597"/>
      <c r="AE5" s="63"/>
      <c r="AF5" s="63"/>
      <c r="AG5" s="63"/>
      <c r="AH5" s="63"/>
      <c r="AI5" s="63"/>
      <c r="AJ5" s="284"/>
      <c r="AK5"/>
      <c r="AL5"/>
      <c r="AP5"/>
      <c r="AQ5" s="658"/>
      <c r="AR5" s="130"/>
      <c r="AS5" s="130"/>
      <c r="AT5" s="130"/>
    </row>
    <row r="6" spans="1:50" s="108" customFormat="1" ht="18" customHeight="1" x14ac:dyDescent="0.25">
      <c r="A6" s="666"/>
      <c r="B6" s="598"/>
      <c r="C6" s="63"/>
      <c r="D6" s="63"/>
      <c r="E6" s="63"/>
      <c r="F6" s="63"/>
      <c r="G6" s="63"/>
      <c r="H6" s="284"/>
      <c r="I6" s="598"/>
      <c r="J6" s="115" t="s">
        <v>87</v>
      </c>
      <c r="K6" s="115">
        <v>10</v>
      </c>
      <c r="L6" s="63">
        <f>K6/20</f>
        <v>0.5</v>
      </c>
      <c r="M6" s="63"/>
      <c r="N6" s="63"/>
      <c r="O6" s="309"/>
      <c r="P6" s="598"/>
      <c r="Q6" s="63"/>
      <c r="R6" s="63"/>
      <c r="S6" s="67"/>
      <c r="T6" s="67"/>
      <c r="U6" s="67"/>
      <c r="V6" s="284"/>
      <c r="W6" s="598"/>
      <c r="X6" s="115" t="s">
        <v>87</v>
      </c>
      <c r="Y6" s="115">
        <v>20</v>
      </c>
      <c r="Z6" s="63">
        <f>Y6/20</f>
        <v>1</v>
      </c>
      <c r="AA6" s="63"/>
      <c r="AB6" s="63"/>
      <c r="AC6" s="284"/>
      <c r="AD6" s="598"/>
      <c r="AE6" s="63"/>
      <c r="AF6" s="63"/>
      <c r="AG6" s="63"/>
      <c r="AH6" s="63"/>
      <c r="AI6" s="63"/>
      <c r="AJ6" s="284"/>
      <c r="AK6"/>
      <c r="AL6"/>
      <c r="AP6"/>
      <c r="AQ6" s="658"/>
      <c r="AR6" s="10"/>
      <c r="AS6" s="130"/>
      <c r="AT6" s="130"/>
    </row>
    <row r="7" spans="1:50" s="108" customFormat="1" ht="18" customHeight="1" x14ac:dyDescent="0.25">
      <c r="A7" s="665" t="s">
        <v>35</v>
      </c>
      <c r="B7" s="556" t="s">
        <v>380</v>
      </c>
      <c r="C7" s="173" t="s">
        <v>376</v>
      </c>
      <c r="D7" s="91">
        <v>80</v>
      </c>
      <c r="E7" s="92"/>
      <c r="F7" s="92">
        <f>D7*0.8/35</f>
        <v>1.8285714285714285</v>
      </c>
      <c r="G7" s="100"/>
      <c r="H7" s="284"/>
      <c r="I7" s="556" t="s">
        <v>149</v>
      </c>
      <c r="J7" s="91" t="s">
        <v>55</v>
      </c>
      <c r="K7" s="91">
        <v>90</v>
      </c>
      <c r="L7" s="100"/>
      <c r="M7" s="100">
        <f>K7*0.8/35</f>
        <v>2.0571428571428569</v>
      </c>
      <c r="N7" s="100"/>
      <c r="O7" s="309"/>
      <c r="P7" s="556" t="s">
        <v>318</v>
      </c>
      <c r="Q7" s="230" t="s">
        <v>319</v>
      </c>
      <c r="R7" s="521">
        <v>65</v>
      </c>
      <c r="S7" s="522"/>
      <c r="T7" s="523">
        <f>R7/35</f>
        <v>1.8571428571428572</v>
      </c>
      <c r="U7" s="523"/>
      <c r="V7" s="156"/>
      <c r="W7" s="601" t="s">
        <v>385</v>
      </c>
      <c r="X7" s="63" t="s">
        <v>341</v>
      </c>
      <c r="Y7" s="174">
        <v>85</v>
      </c>
      <c r="Z7" s="100"/>
      <c r="AA7" s="100">
        <f>Y7/35</f>
        <v>2.4285714285714284</v>
      </c>
      <c r="AB7" s="100"/>
      <c r="AC7" s="284"/>
      <c r="AD7" s="556"/>
      <c r="AE7" s="116"/>
      <c r="AF7" s="116"/>
      <c r="AG7" s="100"/>
      <c r="AH7" s="100"/>
      <c r="AI7" s="100"/>
      <c r="AJ7" s="284"/>
      <c r="AK7"/>
      <c r="AL7"/>
      <c r="AP7"/>
      <c r="AQ7" s="658"/>
      <c r="AR7" s="10"/>
      <c r="AS7" s="10"/>
      <c r="AT7" s="130"/>
    </row>
    <row r="8" spans="1:50" s="108" customFormat="1" ht="18" customHeight="1" x14ac:dyDescent="0.25">
      <c r="A8" s="665"/>
      <c r="B8" s="557"/>
      <c r="C8" s="91" t="s">
        <v>258</v>
      </c>
      <c r="D8" s="91">
        <v>10</v>
      </c>
      <c r="E8" s="92"/>
      <c r="F8" s="92"/>
      <c r="G8" s="100">
        <f>D8/100</f>
        <v>0.1</v>
      </c>
      <c r="H8" s="284"/>
      <c r="I8" s="557"/>
      <c r="J8" s="91" t="s">
        <v>88</v>
      </c>
      <c r="K8" s="91">
        <v>25</v>
      </c>
      <c r="L8" s="100"/>
      <c r="M8" s="100"/>
      <c r="N8" s="100">
        <f>K8/100</f>
        <v>0.25</v>
      </c>
      <c r="O8" s="309"/>
      <c r="P8" s="557"/>
      <c r="Q8" s="174"/>
      <c r="R8" s="174"/>
      <c r="S8" s="522"/>
      <c r="T8" s="523"/>
      <c r="U8" s="523"/>
      <c r="V8" s="156"/>
      <c r="W8" s="602"/>
      <c r="X8" s="174" t="s">
        <v>360</v>
      </c>
      <c r="Y8" s="174">
        <v>25</v>
      </c>
      <c r="Z8" s="63"/>
      <c r="AA8" s="100">
        <f>Y8/140</f>
        <v>0.17857142857142858</v>
      </c>
      <c r="AB8" s="100"/>
      <c r="AC8" s="284"/>
      <c r="AD8" s="557"/>
      <c r="AE8" s="116"/>
      <c r="AF8" s="116"/>
      <c r="AG8" s="100"/>
      <c r="AH8" s="100"/>
      <c r="AI8" s="100"/>
      <c r="AJ8" s="284"/>
      <c r="AK8"/>
      <c r="AL8"/>
      <c r="AP8"/>
      <c r="AQ8" s="658"/>
      <c r="AR8" s="10"/>
      <c r="AS8" s="10"/>
      <c r="AT8" s="130"/>
      <c r="AU8"/>
      <c r="AV8"/>
      <c r="AW8"/>
      <c r="AX8"/>
    </row>
    <row r="9" spans="1:50" s="108" customFormat="1" ht="18" customHeight="1" x14ac:dyDescent="0.25">
      <c r="A9" s="665"/>
      <c r="B9" s="557"/>
      <c r="C9" s="91" t="s">
        <v>88</v>
      </c>
      <c r="D9" s="63">
        <v>25</v>
      </c>
      <c r="E9" s="50"/>
      <c r="F9" s="100"/>
      <c r="G9" s="100">
        <f>D9/100</f>
        <v>0.25</v>
      </c>
      <c r="H9" s="284"/>
      <c r="I9" s="557"/>
      <c r="J9" s="91" t="s">
        <v>242</v>
      </c>
      <c r="K9" s="91">
        <v>30</v>
      </c>
      <c r="L9" s="100"/>
      <c r="M9" s="100"/>
      <c r="N9" s="100">
        <f>K9/100</f>
        <v>0.3</v>
      </c>
      <c r="O9" s="309"/>
      <c r="P9" s="557"/>
      <c r="Q9" s="92" t="s">
        <v>98</v>
      </c>
      <c r="R9" s="174">
        <v>40</v>
      </c>
      <c r="S9" s="525"/>
      <c r="T9" s="523"/>
      <c r="U9" s="50">
        <f>R9/100</f>
        <v>0.4</v>
      </c>
      <c r="V9" s="156"/>
      <c r="W9" s="602"/>
      <c r="X9" s="91" t="s">
        <v>395</v>
      </c>
      <c r="Y9" s="683">
        <v>30</v>
      </c>
      <c r="Z9" s="498">
        <f>Y9/90</f>
        <v>0.33333333333333331</v>
      </c>
      <c r="AA9" s="230"/>
      <c r="AB9" s="230"/>
      <c r="AC9" s="284"/>
      <c r="AD9" s="557"/>
      <c r="AE9" s="91"/>
      <c r="AF9" s="116"/>
      <c r="AG9" s="100"/>
      <c r="AH9" s="100"/>
      <c r="AI9" s="100"/>
      <c r="AJ9" s="284"/>
      <c r="AK9"/>
      <c r="AL9"/>
      <c r="AP9"/>
      <c r="AQ9" s="658"/>
      <c r="AR9" s="41"/>
      <c r="AS9" s="39"/>
      <c r="AT9" s="130"/>
      <c r="AU9" s="130"/>
      <c r="AV9" s="130"/>
      <c r="AW9" s="130"/>
      <c r="AX9" s="130"/>
    </row>
    <row r="10" spans="1:50" s="108" customFormat="1" ht="18" customHeight="1" x14ac:dyDescent="0.25">
      <c r="A10" s="665"/>
      <c r="B10" s="557"/>
      <c r="C10" s="91"/>
      <c r="D10" s="63"/>
      <c r="E10" s="50"/>
      <c r="F10" s="100"/>
      <c r="G10" s="100"/>
      <c r="H10" s="284"/>
      <c r="I10" s="557"/>
      <c r="J10" s="91" t="s">
        <v>108</v>
      </c>
      <c r="K10" s="91">
        <v>3</v>
      </c>
      <c r="L10" s="100"/>
      <c r="M10" s="100"/>
      <c r="N10" s="100">
        <f>K10/100</f>
        <v>0.03</v>
      </c>
      <c r="O10" s="309"/>
      <c r="P10" s="557"/>
      <c r="Q10" s="174" t="s">
        <v>320</v>
      </c>
      <c r="R10" s="498">
        <v>8</v>
      </c>
      <c r="S10" s="523"/>
      <c r="T10" s="523"/>
      <c r="U10" s="523"/>
      <c r="V10" s="156"/>
      <c r="W10" s="602"/>
      <c r="X10" s="219"/>
      <c r="Y10" s="498"/>
      <c r="Z10" s="100"/>
      <c r="AA10" s="100"/>
      <c r="AB10" s="100"/>
      <c r="AC10" s="284"/>
      <c r="AD10" s="557"/>
      <c r="AE10" s="91"/>
      <c r="AF10" s="225"/>
      <c r="AG10" s="100"/>
      <c r="AH10" s="100"/>
      <c r="AI10" s="100"/>
      <c r="AJ10" s="284"/>
      <c r="AK10"/>
      <c r="AL10"/>
      <c r="AP10"/>
      <c r="AQ10"/>
      <c r="AR10"/>
      <c r="AS10"/>
      <c r="AT10"/>
      <c r="AU10" s="4"/>
      <c r="AV10" s="4"/>
      <c r="AW10" s="4"/>
      <c r="AX10" s="4"/>
    </row>
    <row r="11" spans="1:50" s="108" customFormat="1" ht="18" customHeight="1" x14ac:dyDescent="0.25">
      <c r="A11" s="665"/>
      <c r="B11" s="558"/>
      <c r="C11" s="91"/>
      <c r="D11" s="63"/>
      <c r="E11" s="50"/>
      <c r="F11" s="50"/>
      <c r="G11" s="50"/>
      <c r="H11" s="284"/>
      <c r="I11" s="558"/>
      <c r="J11" s="91" t="s">
        <v>179</v>
      </c>
      <c r="K11" s="225" t="s">
        <v>144</v>
      </c>
      <c r="L11" s="100"/>
      <c r="M11" s="100"/>
      <c r="N11" s="100"/>
      <c r="O11" s="309"/>
      <c r="P11" s="558"/>
      <c r="Q11" s="174"/>
      <c r="R11" s="174"/>
      <c r="S11" s="523"/>
      <c r="T11" s="523"/>
      <c r="U11" s="523"/>
      <c r="V11" s="156"/>
      <c r="W11" s="603"/>
      <c r="X11" s="415"/>
      <c r="Y11" s="498"/>
      <c r="Z11" s="100"/>
      <c r="AA11" s="100"/>
      <c r="AB11" s="100"/>
      <c r="AC11" s="284"/>
      <c r="AD11" s="558"/>
      <c r="AE11" s="416"/>
      <c r="AF11" s="63"/>
      <c r="AG11" s="100"/>
      <c r="AH11" s="100"/>
      <c r="AI11" s="100"/>
      <c r="AJ11" s="284"/>
      <c r="AK11"/>
      <c r="AL11" s="172"/>
      <c r="AM11" s="168"/>
      <c r="AN11" s="168"/>
      <c r="AO11" s="4"/>
      <c r="AP11" s="4"/>
      <c r="AQ11" s="168"/>
      <c r="AR11" s="130"/>
      <c r="AS11"/>
      <c r="AT11"/>
      <c r="AU11"/>
      <c r="AV11"/>
      <c r="AW11"/>
      <c r="AX11"/>
    </row>
    <row r="12" spans="1:50" s="108" customFormat="1" ht="18" customHeight="1" x14ac:dyDescent="0.25">
      <c r="A12" s="667" t="s">
        <v>36</v>
      </c>
      <c r="B12" s="556" t="s">
        <v>377</v>
      </c>
      <c r="C12" s="100" t="s">
        <v>325</v>
      </c>
      <c r="D12" s="681">
        <v>20</v>
      </c>
      <c r="E12" s="67"/>
      <c r="F12" s="522"/>
      <c r="G12" s="522">
        <f>D12/100</f>
        <v>0.2</v>
      </c>
      <c r="H12" s="284"/>
      <c r="I12" s="556" t="s">
        <v>238</v>
      </c>
      <c r="J12" s="91" t="s">
        <v>37</v>
      </c>
      <c r="K12" s="91">
        <v>20</v>
      </c>
      <c r="L12" s="100"/>
      <c r="M12" s="100"/>
      <c r="N12" s="100">
        <f>K12/100</f>
        <v>0.2</v>
      </c>
      <c r="O12" s="309"/>
      <c r="P12" s="557" t="s">
        <v>324</v>
      </c>
      <c r="Q12" s="174" t="s">
        <v>321</v>
      </c>
      <c r="R12" s="498">
        <v>50</v>
      </c>
      <c r="S12" s="524">
        <f>R12/20</f>
        <v>2.5</v>
      </c>
      <c r="T12" s="524"/>
      <c r="U12" s="523"/>
      <c r="V12" s="156"/>
      <c r="W12" s="608" t="s">
        <v>386</v>
      </c>
      <c r="X12" s="100" t="s">
        <v>155</v>
      </c>
      <c r="Y12" s="177">
        <v>35</v>
      </c>
      <c r="Z12" s="92"/>
      <c r="AA12" s="92"/>
      <c r="AB12" s="100">
        <f>Y12/100</f>
        <v>0.35</v>
      </c>
      <c r="AC12" s="284"/>
      <c r="AD12" s="556"/>
      <c r="AE12" s="403"/>
      <c r="AF12" s="63"/>
      <c r="AG12" s="92"/>
      <c r="AH12" s="92"/>
      <c r="AI12" s="100"/>
      <c r="AJ12" s="284"/>
      <c r="AK12"/>
      <c r="AL12" s="172"/>
      <c r="AM12" s="168"/>
      <c r="AN12" s="168"/>
      <c r="AO12" s="4"/>
      <c r="AP12" s="168"/>
      <c r="AQ12" s="4"/>
      <c r="AR12" s="130"/>
      <c r="AS12"/>
      <c r="AT12"/>
      <c r="AU12"/>
      <c r="AV12"/>
      <c r="AW12"/>
      <c r="AX12"/>
    </row>
    <row r="13" spans="1:50" s="108" customFormat="1" ht="18" customHeight="1" x14ac:dyDescent="0.25">
      <c r="A13" s="665"/>
      <c r="B13" s="557"/>
      <c r="C13" s="173" t="s">
        <v>257</v>
      </c>
      <c r="D13" s="100">
        <v>5</v>
      </c>
      <c r="E13" s="67"/>
      <c r="F13" s="92">
        <f>D13/20</f>
        <v>0.25</v>
      </c>
      <c r="G13" s="522"/>
      <c r="H13" s="284"/>
      <c r="I13" s="557"/>
      <c r="J13" s="63" t="s">
        <v>114</v>
      </c>
      <c r="K13" s="63">
        <v>40</v>
      </c>
      <c r="L13" s="92"/>
      <c r="M13" s="100">
        <f>K13/55</f>
        <v>0.72727272727272729</v>
      </c>
      <c r="N13" s="100"/>
      <c r="O13" s="309"/>
      <c r="P13" s="557"/>
      <c r="Q13" s="100" t="s">
        <v>37</v>
      </c>
      <c r="R13" s="174">
        <v>12</v>
      </c>
      <c r="S13" s="525"/>
      <c r="T13" s="523"/>
      <c r="U13" s="50">
        <f>R13/100</f>
        <v>0.12</v>
      </c>
      <c r="V13" s="156"/>
      <c r="W13" s="608"/>
      <c r="X13" s="262" t="s">
        <v>362</v>
      </c>
      <c r="Y13" s="177">
        <v>20</v>
      </c>
      <c r="Z13" s="92">
        <f>Y13/70</f>
        <v>0.2857142857142857</v>
      </c>
      <c r="AA13" s="100"/>
      <c r="AB13" s="100"/>
      <c r="AC13" s="284"/>
      <c r="AD13" s="557"/>
      <c r="AE13" s="403"/>
      <c r="AF13" s="225"/>
      <c r="AG13" s="92"/>
      <c r="AH13" s="100"/>
      <c r="AI13" s="100"/>
      <c r="AJ13" s="284"/>
      <c r="AK13"/>
      <c r="AL13" s="172"/>
      <c r="AM13" s="168"/>
      <c r="AN13" s="168"/>
      <c r="AO13" s="4"/>
      <c r="AP13" s="4"/>
      <c r="AQ13" s="168"/>
      <c r="AR13" s="130"/>
      <c r="AS13"/>
      <c r="AT13"/>
      <c r="AU13"/>
      <c r="AV13"/>
      <c r="AW13"/>
      <c r="AX13"/>
    </row>
    <row r="14" spans="1:50" s="108" customFormat="1" ht="18" customHeight="1" x14ac:dyDescent="0.25">
      <c r="A14" s="665"/>
      <c r="B14" s="557"/>
      <c r="C14" s="100" t="s">
        <v>177</v>
      </c>
      <c r="D14" s="681">
        <v>35</v>
      </c>
      <c r="E14" s="67"/>
      <c r="F14" s="522">
        <f>D14/35</f>
        <v>1</v>
      </c>
      <c r="G14" s="522">
        <f t="shared" ref="G14" si="0">D14/100</f>
        <v>0.35</v>
      </c>
      <c r="H14" s="284"/>
      <c r="I14" s="557"/>
      <c r="J14" s="63" t="s">
        <v>178</v>
      </c>
      <c r="K14" s="63">
        <v>20</v>
      </c>
      <c r="L14" s="92">
        <f>K14/100</f>
        <v>0.2</v>
      </c>
      <c r="M14" s="100"/>
      <c r="N14" s="100"/>
      <c r="O14" s="309"/>
      <c r="P14" s="557"/>
      <c r="Q14" s="526" t="s">
        <v>332</v>
      </c>
      <c r="R14" s="682">
        <v>25</v>
      </c>
      <c r="S14" s="525"/>
      <c r="T14" s="100">
        <f>R14*0.8/35</f>
        <v>0.5714285714285714</v>
      </c>
      <c r="U14" s="523"/>
      <c r="V14" s="156"/>
      <c r="W14" s="608"/>
      <c r="X14" s="100" t="s">
        <v>157</v>
      </c>
      <c r="Y14" s="177">
        <v>10</v>
      </c>
      <c r="Z14" s="92"/>
      <c r="AA14" s="92"/>
      <c r="AB14" s="100">
        <f>Y14/100</f>
        <v>0.1</v>
      </c>
      <c r="AC14" s="284"/>
      <c r="AD14" s="557"/>
      <c r="AE14" s="403"/>
      <c r="AF14" s="63"/>
      <c r="AG14" s="92"/>
      <c r="AH14" s="100"/>
      <c r="AI14" s="100"/>
      <c r="AJ14" s="284"/>
      <c r="AK14"/>
      <c r="AL14" s="172"/>
      <c r="AM14" s="168"/>
      <c r="AN14" s="168"/>
      <c r="AO14"/>
      <c r="AP14" s="168"/>
      <c r="AQ14"/>
      <c r="AR14" s="130"/>
      <c r="AS14"/>
      <c r="AT14"/>
      <c r="AU14"/>
      <c r="AV14"/>
      <c r="AW14"/>
      <c r="AX14"/>
    </row>
    <row r="15" spans="1:50" s="108" customFormat="1" ht="18" customHeight="1" x14ac:dyDescent="0.25">
      <c r="A15" s="665"/>
      <c r="B15" s="557"/>
      <c r="C15" s="100" t="s">
        <v>379</v>
      </c>
      <c r="D15" s="100">
        <v>8</v>
      </c>
      <c r="E15" s="67"/>
      <c r="F15" s="522">
        <f>D15/35</f>
        <v>0.22857142857142856</v>
      </c>
      <c r="G15" s="522"/>
      <c r="H15" s="284"/>
      <c r="I15" s="557"/>
      <c r="J15" s="63"/>
      <c r="K15" s="63"/>
      <c r="L15" s="50"/>
      <c r="M15" s="100"/>
      <c r="N15" s="100"/>
      <c r="O15" s="309"/>
      <c r="P15" s="557"/>
      <c r="Q15" s="174" t="s">
        <v>333</v>
      </c>
      <c r="R15" s="683">
        <v>30</v>
      </c>
      <c r="S15" s="524">
        <f>R15/60</f>
        <v>0.5</v>
      </c>
      <c r="T15" s="528"/>
      <c r="U15" s="528"/>
      <c r="V15" s="156"/>
      <c r="W15" s="608"/>
      <c r="X15" s="100" t="s">
        <v>242</v>
      </c>
      <c r="Y15" s="100">
        <v>25</v>
      </c>
      <c r="Z15" s="50">
        <f>Y15/85</f>
        <v>0.29411764705882354</v>
      </c>
      <c r="AA15" s="50"/>
      <c r="AB15" s="100"/>
      <c r="AC15" s="284"/>
      <c r="AD15" s="557"/>
      <c r="AE15" s="403"/>
      <c r="AF15" s="225"/>
      <c r="AG15" s="50"/>
      <c r="AH15" s="100"/>
      <c r="AI15" s="100"/>
      <c r="AJ15" s="284"/>
      <c r="AK15"/>
      <c r="AL15" s="172"/>
      <c r="AM15" s="168"/>
      <c r="AN15" s="168"/>
      <c r="AO15"/>
      <c r="AP15"/>
      <c r="AQ15"/>
      <c r="AR15" s="130"/>
      <c r="AS15"/>
      <c r="AT15"/>
      <c r="AU15"/>
      <c r="AV15"/>
      <c r="AW15"/>
      <c r="AX15"/>
    </row>
    <row r="16" spans="1:50" s="108" customFormat="1" ht="18" customHeight="1" x14ac:dyDescent="0.25">
      <c r="A16" s="665"/>
      <c r="B16" s="558"/>
      <c r="C16" s="100" t="s">
        <v>378</v>
      </c>
      <c r="D16" s="100">
        <v>6</v>
      </c>
      <c r="E16" s="67"/>
      <c r="F16" s="522"/>
      <c r="G16" s="522"/>
      <c r="H16" s="284"/>
      <c r="I16" s="558"/>
      <c r="J16" s="63"/>
      <c r="K16" s="63"/>
      <c r="L16" s="100"/>
      <c r="M16" s="100"/>
      <c r="N16" s="100"/>
      <c r="O16" s="309"/>
      <c r="P16" s="557"/>
      <c r="Q16" s="100" t="s">
        <v>384</v>
      </c>
      <c r="R16" s="91"/>
      <c r="S16" s="527"/>
      <c r="T16" s="527"/>
      <c r="U16" s="527"/>
      <c r="V16" s="156"/>
      <c r="W16" s="608"/>
      <c r="X16" s="108" t="s">
        <v>163</v>
      </c>
      <c r="Y16" s="100">
        <v>5</v>
      </c>
      <c r="Z16" s="50"/>
      <c r="AA16" s="50"/>
      <c r="AB16" s="50"/>
      <c r="AC16" s="284"/>
      <c r="AD16" s="558"/>
      <c r="AE16" s="417"/>
      <c r="AF16" s="63"/>
      <c r="AG16" s="50"/>
      <c r="AH16" s="50"/>
      <c r="AI16" s="50"/>
      <c r="AJ16" s="284"/>
      <c r="AK16"/>
      <c r="AL16"/>
      <c r="AP16"/>
      <c r="AQ16"/>
      <c r="AR16"/>
      <c r="AS16"/>
      <c r="AT16"/>
      <c r="AU16"/>
      <c r="AV16"/>
      <c r="AW16"/>
      <c r="AX16"/>
    </row>
    <row r="17" spans="1:46" ht="18" customHeight="1" x14ac:dyDescent="0.25">
      <c r="A17" s="662" t="s">
        <v>48</v>
      </c>
      <c r="B17" s="593" t="s">
        <v>128</v>
      </c>
      <c r="C17" s="91" t="s">
        <v>90</v>
      </c>
      <c r="D17" s="63">
        <v>75</v>
      </c>
      <c r="E17" s="152"/>
      <c r="F17" s="152"/>
      <c r="G17" s="100">
        <f>D17/100</f>
        <v>0.75</v>
      </c>
      <c r="H17" s="284"/>
      <c r="I17" s="593" t="s">
        <v>128</v>
      </c>
      <c r="J17" s="91" t="s">
        <v>90</v>
      </c>
      <c r="K17" s="63">
        <v>75</v>
      </c>
      <c r="L17" s="152"/>
      <c r="M17" s="50"/>
      <c r="N17" s="50">
        <f>K17/100</f>
        <v>0.75</v>
      </c>
      <c r="O17" s="309"/>
      <c r="P17" s="593" t="s">
        <v>128</v>
      </c>
      <c r="Q17" s="91" t="s">
        <v>334</v>
      </c>
      <c r="R17" s="63">
        <v>75</v>
      </c>
      <c r="S17" s="152"/>
      <c r="T17" s="50"/>
      <c r="U17" s="50">
        <f>R17/100</f>
        <v>0.75</v>
      </c>
      <c r="V17" s="309"/>
      <c r="W17" s="593" t="s">
        <v>115</v>
      </c>
      <c r="X17" s="91" t="s">
        <v>99</v>
      </c>
      <c r="Y17" s="63">
        <v>75</v>
      </c>
      <c r="Z17" s="152"/>
      <c r="AA17" s="152"/>
      <c r="AB17" s="100">
        <f>Y17/100</f>
        <v>0.75</v>
      </c>
      <c r="AC17" s="284"/>
      <c r="AD17" s="593"/>
      <c r="AE17" s="91"/>
      <c r="AF17" s="63"/>
      <c r="AG17" s="152"/>
      <c r="AH17" s="152"/>
      <c r="AI17" s="100"/>
      <c r="AJ17" s="284"/>
    </row>
    <row r="18" spans="1:46" ht="18" customHeight="1" x14ac:dyDescent="0.25">
      <c r="A18" s="663"/>
      <c r="B18" s="594"/>
      <c r="C18" s="559" t="s">
        <v>100</v>
      </c>
      <c r="D18" s="63"/>
      <c r="E18" s="152"/>
      <c r="F18" s="152"/>
      <c r="G18" s="152"/>
      <c r="H18" s="284"/>
      <c r="I18" s="594"/>
      <c r="J18" s="559" t="s">
        <v>100</v>
      </c>
      <c r="K18" s="91"/>
      <c r="L18" s="152"/>
      <c r="M18" s="152"/>
      <c r="N18" s="152"/>
      <c r="O18" s="309"/>
      <c r="P18" s="594"/>
      <c r="Q18" s="559" t="s">
        <v>100</v>
      </c>
      <c r="R18" s="91"/>
      <c r="S18" s="152"/>
      <c r="T18" s="152"/>
      <c r="U18" s="152"/>
      <c r="V18" s="309"/>
      <c r="W18" s="594"/>
      <c r="X18" s="559" t="s">
        <v>102</v>
      </c>
      <c r="Y18" s="91"/>
      <c r="Z18" s="152"/>
      <c r="AA18" s="152"/>
      <c r="AB18" s="152"/>
      <c r="AC18" s="284"/>
      <c r="AD18" s="594"/>
      <c r="AE18" s="559"/>
      <c r="AF18" s="91"/>
      <c r="AG18" s="152"/>
      <c r="AH18" s="152"/>
      <c r="AI18" s="152"/>
      <c r="AJ18" s="284"/>
    </row>
    <row r="19" spans="1:46" ht="18" customHeight="1" x14ac:dyDescent="0.25">
      <c r="A19" s="663"/>
      <c r="B19" s="594"/>
      <c r="C19" s="599"/>
      <c r="D19" s="91"/>
      <c r="E19" s="152"/>
      <c r="F19" s="152"/>
      <c r="G19" s="152"/>
      <c r="H19" s="284"/>
      <c r="I19" s="594"/>
      <c r="J19" s="599"/>
      <c r="K19" s="91"/>
      <c r="L19" s="152"/>
      <c r="M19" s="152"/>
      <c r="N19" s="152"/>
      <c r="O19" s="309"/>
      <c r="P19" s="594"/>
      <c r="Q19" s="599"/>
      <c r="R19" s="91"/>
      <c r="S19" s="152"/>
      <c r="T19" s="152"/>
      <c r="U19" s="152"/>
      <c r="V19" s="309"/>
      <c r="W19" s="594"/>
      <c r="X19" s="599"/>
      <c r="Y19" s="91"/>
      <c r="Z19" s="152"/>
      <c r="AA19" s="152"/>
      <c r="AB19" s="152"/>
      <c r="AC19" s="284"/>
      <c r="AD19" s="594"/>
      <c r="AE19" s="599"/>
      <c r="AF19" s="91"/>
      <c r="AG19" s="152"/>
      <c r="AH19" s="152"/>
      <c r="AI19" s="152"/>
      <c r="AJ19" s="284"/>
    </row>
    <row r="20" spans="1:46" ht="18" customHeight="1" x14ac:dyDescent="0.25">
      <c r="A20" s="663"/>
      <c r="B20" s="594"/>
      <c r="C20" s="599"/>
      <c r="D20" s="91"/>
      <c r="E20" s="152"/>
      <c r="F20" s="152"/>
      <c r="G20" s="152"/>
      <c r="H20" s="284"/>
      <c r="I20" s="594"/>
      <c r="J20" s="599"/>
      <c r="K20" s="91"/>
      <c r="L20" s="152"/>
      <c r="M20" s="152"/>
      <c r="N20" s="152"/>
      <c r="O20" s="309"/>
      <c r="P20" s="594"/>
      <c r="Q20" s="599"/>
      <c r="R20" s="91"/>
      <c r="S20" s="152"/>
      <c r="T20" s="152"/>
      <c r="U20" s="152"/>
      <c r="V20" s="309"/>
      <c r="W20" s="594"/>
      <c r="X20" s="599"/>
      <c r="Y20" s="91"/>
      <c r="Z20" s="152"/>
      <c r="AA20" s="152"/>
      <c r="AB20" s="152"/>
      <c r="AC20" s="284"/>
      <c r="AD20" s="594"/>
      <c r="AE20" s="599"/>
      <c r="AF20" s="91"/>
      <c r="AG20" s="152"/>
      <c r="AH20" s="152"/>
      <c r="AI20" s="152"/>
      <c r="AJ20" s="284"/>
      <c r="AN20" s="172"/>
      <c r="AO20" s="24"/>
      <c r="AP20" s="130"/>
      <c r="AQ20" s="4"/>
      <c r="AR20" s="4"/>
      <c r="AS20" s="168"/>
      <c r="AT20" s="130"/>
    </row>
    <row r="21" spans="1:46" ht="18" customHeight="1" x14ac:dyDescent="0.25">
      <c r="A21" s="664"/>
      <c r="B21" s="595"/>
      <c r="C21" s="600"/>
      <c r="D21" s="91"/>
      <c r="E21" s="152"/>
      <c r="F21" s="152"/>
      <c r="G21" s="152"/>
      <c r="H21" s="284"/>
      <c r="I21" s="595"/>
      <c r="J21" s="600"/>
      <c r="K21" s="91"/>
      <c r="L21" s="152"/>
      <c r="M21" s="152"/>
      <c r="N21" s="152"/>
      <c r="O21" s="309"/>
      <c r="P21" s="595"/>
      <c r="Q21" s="600"/>
      <c r="R21" s="91"/>
      <c r="S21" s="152"/>
      <c r="T21" s="152"/>
      <c r="U21" s="152"/>
      <c r="V21" s="309"/>
      <c r="W21" s="595"/>
      <c r="X21" s="600"/>
      <c r="Y21" s="91"/>
      <c r="Z21" s="152"/>
      <c r="AA21" s="152"/>
      <c r="AB21" s="152"/>
      <c r="AC21" s="284"/>
      <c r="AD21" s="595"/>
      <c r="AE21" s="600"/>
      <c r="AF21" s="91"/>
      <c r="AG21" s="152"/>
      <c r="AH21" s="152"/>
      <c r="AI21" s="152"/>
      <c r="AJ21" s="284"/>
      <c r="AN21" s="172"/>
      <c r="AO21" s="24"/>
      <c r="AP21" s="130"/>
      <c r="AQ21" s="4"/>
      <c r="AR21" s="168"/>
      <c r="AS21" s="4"/>
      <c r="AT21" s="130"/>
    </row>
    <row r="22" spans="1:46" ht="18" customHeight="1" x14ac:dyDescent="0.25">
      <c r="A22" s="668" t="s">
        <v>38</v>
      </c>
      <c r="B22" s="556" t="s">
        <v>259</v>
      </c>
      <c r="C22" s="63" t="s">
        <v>63</v>
      </c>
      <c r="D22" s="63">
        <v>25</v>
      </c>
      <c r="E22" s="152"/>
      <c r="F22" s="152"/>
      <c r="G22" s="100">
        <f>D22/100</f>
        <v>0.25</v>
      </c>
      <c r="H22" s="284"/>
      <c r="I22" s="556" t="s">
        <v>381</v>
      </c>
      <c r="J22" s="63" t="s">
        <v>382</v>
      </c>
      <c r="K22" s="63">
        <v>8</v>
      </c>
      <c r="L22" s="155">
        <f>K22/25</f>
        <v>0.32</v>
      </c>
      <c r="M22" s="152"/>
      <c r="N22" s="100"/>
      <c r="O22" s="309"/>
      <c r="P22" s="593" t="s">
        <v>322</v>
      </c>
      <c r="Q22" s="91" t="s">
        <v>300</v>
      </c>
      <c r="R22" s="63">
        <v>6</v>
      </c>
      <c r="S22" s="152"/>
      <c r="T22" s="152"/>
      <c r="U22" s="100">
        <f>R22/100</f>
        <v>0.06</v>
      </c>
      <c r="V22" s="156"/>
      <c r="W22" s="556" t="s">
        <v>236</v>
      </c>
      <c r="X22" s="106" t="s">
        <v>237</v>
      </c>
      <c r="Y22" s="63">
        <v>8</v>
      </c>
      <c r="Z22" s="152"/>
      <c r="AA22" s="152"/>
      <c r="AB22" s="100">
        <f>Y22/100</f>
        <v>0.08</v>
      </c>
      <c r="AC22" s="284"/>
      <c r="AD22" s="601"/>
      <c r="AE22" s="63"/>
      <c r="AF22" s="63"/>
      <c r="AG22" s="152"/>
      <c r="AH22" s="100"/>
      <c r="AI22" s="100"/>
      <c r="AJ22" s="284"/>
      <c r="AN22" s="172"/>
      <c r="AO22" s="24"/>
      <c r="AP22" s="130"/>
      <c r="AQ22" s="4"/>
      <c r="AR22" s="4"/>
      <c r="AS22" s="168"/>
      <c r="AT22" s="130"/>
    </row>
    <row r="23" spans="1:46" ht="18" customHeight="1" x14ac:dyDescent="0.25">
      <c r="A23" s="668"/>
      <c r="B23" s="557"/>
      <c r="C23" s="91" t="s">
        <v>342</v>
      </c>
      <c r="D23" s="63">
        <v>15</v>
      </c>
      <c r="E23" s="63">
        <f>D23/85</f>
        <v>0.17647058823529413</v>
      </c>
      <c r="F23" s="409"/>
      <c r="G23" s="152"/>
      <c r="H23" s="284"/>
      <c r="I23" s="557"/>
      <c r="J23" s="91" t="s">
        <v>154</v>
      </c>
      <c r="K23" s="63">
        <v>7</v>
      </c>
      <c r="L23" s="155"/>
      <c r="M23" s="152"/>
      <c r="N23" s="152"/>
      <c r="O23" s="309"/>
      <c r="P23" s="594"/>
      <c r="Q23" s="267" t="s">
        <v>323</v>
      </c>
      <c r="R23" s="91">
        <v>15</v>
      </c>
      <c r="S23" s="152"/>
      <c r="T23" s="155">
        <f>R23/55</f>
        <v>0.27272727272727271</v>
      </c>
      <c r="U23" s="152"/>
      <c r="V23" s="156"/>
      <c r="W23" s="557"/>
      <c r="X23" s="106" t="s">
        <v>83</v>
      </c>
      <c r="Y23" s="63">
        <v>15</v>
      </c>
      <c r="Z23" s="152"/>
      <c r="AA23" s="407">
        <f>Y23/55</f>
        <v>0.27272727272727271</v>
      </c>
      <c r="AB23" s="100"/>
      <c r="AC23" s="284"/>
      <c r="AD23" s="602"/>
      <c r="AE23" s="91"/>
      <c r="AF23" s="63"/>
      <c r="AG23" s="152"/>
      <c r="AH23" s="152"/>
      <c r="AI23" s="100"/>
      <c r="AJ23" s="288"/>
      <c r="AN23" s="172"/>
      <c r="AO23" s="168"/>
      <c r="AP23" s="4"/>
      <c r="AR23" s="168"/>
      <c r="AT23" s="130"/>
    </row>
    <row r="24" spans="1:46" ht="18" customHeight="1" x14ac:dyDescent="0.25">
      <c r="A24" s="668"/>
      <c r="B24" s="557"/>
      <c r="C24" s="91" t="s">
        <v>70</v>
      </c>
      <c r="D24" s="91">
        <v>1</v>
      </c>
      <c r="E24" s="152"/>
      <c r="F24" s="152" t="s">
        <v>260</v>
      </c>
      <c r="G24" s="152"/>
      <c r="H24" s="284"/>
      <c r="I24" s="557"/>
      <c r="J24" s="63" t="s">
        <v>383</v>
      </c>
      <c r="K24" s="63">
        <v>5</v>
      </c>
      <c r="L24" s="155">
        <f>K24/15</f>
        <v>0.33333333333333331</v>
      </c>
      <c r="M24" s="152"/>
      <c r="N24" s="152"/>
      <c r="O24" s="309"/>
      <c r="P24" s="594"/>
      <c r="Q24" s="91" t="s">
        <v>230</v>
      </c>
      <c r="R24" s="91">
        <v>15</v>
      </c>
      <c r="S24" s="152"/>
      <c r="T24" s="152"/>
      <c r="U24" s="100">
        <f>R24/100</f>
        <v>0.15</v>
      </c>
      <c r="V24" s="156"/>
      <c r="W24" s="557"/>
      <c r="X24" s="106" t="s">
        <v>98</v>
      </c>
      <c r="Y24" s="63">
        <v>20</v>
      </c>
      <c r="Z24" s="152"/>
      <c r="AA24" s="152"/>
      <c r="AB24" s="100">
        <f>Y24/100</f>
        <v>0.2</v>
      </c>
      <c r="AC24" s="285"/>
      <c r="AD24" s="602"/>
      <c r="AE24" s="91"/>
      <c r="AF24" s="63"/>
      <c r="AG24" s="152"/>
      <c r="AH24" s="152"/>
      <c r="AI24" s="152"/>
      <c r="AJ24" s="288"/>
      <c r="AN24" s="172"/>
      <c r="AO24" s="168"/>
      <c r="AP24" s="168"/>
      <c r="AT24" s="130"/>
    </row>
    <row r="25" spans="1:46" ht="18" customHeight="1" x14ac:dyDescent="0.25">
      <c r="A25" s="668"/>
      <c r="B25" s="557"/>
      <c r="C25" s="91"/>
      <c r="D25" s="91"/>
      <c r="E25" s="152"/>
      <c r="F25" s="152"/>
      <c r="G25" s="152"/>
      <c r="H25" s="418"/>
      <c r="I25" s="557"/>
      <c r="J25" s="91"/>
      <c r="K25" s="63"/>
      <c r="L25" s="152"/>
      <c r="M25" s="152"/>
      <c r="N25" s="152"/>
      <c r="O25" s="419"/>
      <c r="P25" s="594"/>
      <c r="Q25" s="91" t="s">
        <v>301</v>
      </c>
      <c r="R25" s="91">
        <v>12</v>
      </c>
      <c r="S25" s="152"/>
      <c r="T25" s="152"/>
      <c r="U25" s="100">
        <f>R25/100</f>
        <v>0.12</v>
      </c>
      <c r="V25" s="156"/>
      <c r="W25" s="557"/>
      <c r="X25" s="420"/>
      <c r="Y25" s="176"/>
      <c r="Z25" s="152"/>
      <c r="AA25" s="152"/>
      <c r="AB25" s="152"/>
      <c r="AC25" s="285"/>
      <c r="AD25" s="602"/>
      <c r="AE25" s="91"/>
      <c r="AF25" s="91"/>
      <c r="AG25" s="152"/>
      <c r="AH25" s="152"/>
      <c r="AI25" s="152"/>
      <c r="AJ25" s="288"/>
    </row>
    <row r="26" spans="1:46" ht="18" customHeight="1" x14ac:dyDescent="0.25">
      <c r="A26" s="668"/>
      <c r="B26" s="558"/>
      <c r="C26" s="91"/>
      <c r="D26" s="91"/>
      <c r="E26" s="152"/>
      <c r="F26" s="154"/>
      <c r="G26" s="152"/>
      <c r="H26" s="288"/>
      <c r="I26" s="558"/>
      <c r="J26" s="91"/>
      <c r="K26" s="63"/>
      <c r="L26" s="152"/>
      <c r="M26" s="152"/>
      <c r="N26" s="152"/>
      <c r="O26" s="313"/>
      <c r="P26" s="595"/>
      <c r="Q26" s="91" t="s">
        <v>239</v>
      </c>
      <c r="R26" s="63" t="s">
        <v>97</v>
      </c>
      <c r="S26" s="152"/>
      <c r="T26" s="152"/>
      <c r="U26" s="152"/>
      <c r="V26" s="156"/>
      <c r="W26" s="558"/>
      <c r="X26" s="420"/>
      <c r="Y26" s="176"/>
      <c r="Z26" s="152"/>
      <c r="AA26" s="152"/>
      <c r="AB26" s="152"/>
      <c r="AC26" s="285"/>
      <c r="AD26" s="603"/>
      <c r="AE26" s="91"/>
      <c r="AF26" s="225"/>
      <c r="AG26" s="152"/>
      <c r="AH26" s="152"/>
      <c r="AI26" s="152"/>
      <c r="AJ26" s="288"/>
      <c r="AP26" s="41"/>
      <c r="AQ26" s="39"/>
    </row>
    <row r="27" spans="1:46" ht="18" customHeight="1" x14ac:dyDescent="0.25">
      <c r="A27" s="195" t="s">
        <v>59</v>
      </c>
      <c r="B27" s="497" t="s">
        <v>13</v>
      </c>
      <c r="C27" s="63"/>
      <c r="D27" s="4"/>
      <c r="E27" s="153"/>
      <c r="F27" s="154"/>
      <c r="G27" s="153"/>
      <c r="H27" s="288"/>
      <c r="I27" s="497" t="s">
        <v>46</v>
      </c>
      <c r="J27" s="63" t="s">
        <v>59</v>
      </c>
      <c r="K27" s="4" t="s">
        <v>65</v>
      </c>
      <c r="L27" s="153"/>
      <c r="M27" s="153"/>
      <c r="N27" s="153"/>
      <c r="O27" s="309"/>
      <c r="P27" s="129" t="s">
        <v>13</v>
      </c>
      <c r="Q27" s="63">
        <f>月菜單!H16</f>
        <v>0</v>
      </c>
      <c r="R27" s="4" t="s">
        <v>343</v>
      </c>
      <c r="S27" s="153"/>
      <c r="T27" s="153"/>
      <c r="U27" s="153"/>
      <c r="V27" s="156"/>
      <c r="W27" s="129" t="s">
        <v>13</v>
      </c>
      <c r="X27" s="63" t="s">
        <v>59</v>
      </c>
      <c r="Y27" s="4" t="s">
        <v>65</v>
      </c>
      <c r="Z27" s="153"/>
      <c r="AA27" s="153"/>
      <c r="AB27" s="153"/>
      <c r="AC27" s="288"/>
      <c r="AD27" s="497" t="s">
        <v>46</v>
      </c>
      <c r="AE27" s="76"/>
      <c r="AF27" s="55"/>
      <c r="AG27" s="153"/>
      <c r="AH27" s="153"/>
      <c r="AI27" s="153"/>
      <c r="AJ27" s="288"/>
      <c r="AM27" s="172"/>
      <c r="AN27" s="130"/>
      <c r="AO27" s="130"/>
      <c r="AP27" s="4"/>
    </row>
    <row r="28" spans="1:46" ht="18" customHeight="1" thickBot="1" x14ac:dyDescent="0.3">
      <c r="A28" s="7" t="s">
        <v>14</v>
      </c>
      <c r="B28" s="504" t="s">
        <v>0</v>
      </c>
      <c r="C28" s="503">
        <f>月菜單!I14</f>
        <v>0</v>
      </c>
      <c r="D28" s="529" t="s">
        <v>283</v>
      </c>
      <c r="E28" s="154"/>
      <c r="F28" s="154"/>
      <c r="G28" s="154"/>
      <c r="H28" s="288"/>
      <c r="I28" s="454" t="s">
        <v>0</v>
      </c>
      <c r="J28" s="115"/>
      <c r="K28" s="455"/>
      <c r="L28" s="154"/>
      <c r="M28" s="154"/>
      <c r="N28" s="154"/>
      <c r="O28" s="456"/>
      <c r="P28" s="457" t="s">
        <v>0</v>
      </c>
      <c r="Q28" s="458"/>
      <c r="R28" s="459"/>
      <c r="S28" s="154"/>
      <c r="T28" s="154"/>
      <c r="U28" s="154"/>
      <c r="V28" s="157"/>
      <c r="W28" s="454" t="s">
        <v>0</v>
      </c>
      <c r="X28" s="115"/>
      <c r="Y28" s="65"/>
      <c r="Z28" s="198"/>
      <c r="AA28" s="198"/>
      <c r="AB28" s="198"/>
      <c r="AC28" s="421"/>
      <c r="AD28" s="504" t="s">
        <v>0</v>
      </c>
      <c r="AE28" s="40"/>
      <c r="AF28" s="65"/>
      <c r="AG28" s="154"/>
      <c r="AH28" s="154"/>
      <c r="AI28" s="154"/>
      <c r="AJ28" s="288"/>
      <c r="AM28" s="172"/>
    </row>
    <row r="29" spans="1:46" ht="20.100000000000001" customHeight="1" x14ac:dyDescent="0.25">
      <c r="A29" s="654" t="s">
        <v>15</v>
      </c>
      <c r="B29" s="572" t="s">
        <v>16</v>
      </c>
      <c r="C29" s="573"/>
      <c r="D29" s="161"/>
      <c r="E29" s="162">
        <f>SUM(E5:E28)</f>
        <v>5.6764705882352944</v>
      </c>
      <c r="F29" s="162">
        <f>SUM(F5:F28)</f>
        <v>3.3071428571428569</v>
      </c>
      <c r="G29" s="270">
        <f>SUM(G5:G28)</f>
        <v>1.9</v>
      </c>
      <c r="H29" s="453"/>
      <c r="I29" s="460" t="s">
        <v>16</v>
      </c>
      <c r="J29" s="460"/>
      <c r="K29" s="460"/>
      <c r="L29" s="460">
        <f>SUM(L5:L28)</f>
        <v>4.8533333333333335</v>
      </c>
      <c r="M29" s="460">
        <f>SUM(M5:M28)</f>
        <v>2.7844155844155845</v>
      </c>
      <c r="N29" s="460">
        <f>SUM(N5:N28)</f>
        <v>1.53</v>
      </c>
      <c r="O29" s="460"/>
      <c r="P29" s="460" t="s">
        <v>16</v>
      </c>
      <c r="Q29" s="460"/>
      <c r="R29" s="460"/>
      <c r="S29" s="460">
        <f>SUM(S5:S28)</f>
        <v>5</v>
      </c>
      <c r="T29" s="460">
        <f>SUM(T5:T28)</f>
        <v>2.7012987012987013</v>
      </c>
      <c r="U29" s="460">
        <f>SUM(U5:U28)</f>
        <v>1.6</v>
      </c>
      <c r="V29" s="460"/>
      <c r="W29" s="657" t="s">
        <v>16</v>
      </c>
      <c r="X29" s="657"/>
      <c r="Y29" s="380"/>
      <c r="Z29" s="380">
        <f>SUM(Z5:Z28)</f>
        <v>6.913165266106442</v>
      </c>
      <c r="AA29" s="162">
        <f>SUM(AA5:AA28)</f>
        <v>2.8798701298701292</v>
      </c>
      <c r="AB29" s="270">
        <f>SUM(AB5:AB28)</f>
        <v>1.48</v>
      </c>
      <c r="AC29" s="287"/>
      <c r="AD29" s="572" t="s">
        <v>16</v>
      </c>
      <c r="AE29" s="630"/>
      <c r="AF29" s="201"/>
      <c r="AG29" s="162">
        <f>SUM(AG5:AG28)</f>
        <v>0</v>
      </c>
      <c r="AH29" s="162">
        <f>SUM(AH5:AH28)</f>
        <v>0</v>
      </c>
      <c r="AI29" s="162">
        <f>SUM(AI5:AI26)</f>
        <v>0</v>
      </c>
      <c r="AJ29" s="287"/>
      <c r="AM29" s="172"/>
    </row>
    <row r="30" spans="1:46" ht="20.100000000000001" customHeight="1" x14ac:dyDescent="0.25">
      <c r="A30" s="655"/>
      <c r="B30" s="566" t="s">
        <v>49</v>
      </c>
      <c r="C30" s="567"/>
      <c r="D30" s="167">
        <f>E29</f>
        <v>5.6764705882352944</v>
      </c>
      <c r="E30" s="152"/>
      <c r="F30" s="152"/>
      <c r="G30" s="152"/>
      <c r="H30" s="288"/>
      <c r="I30" s="566" t="s">
        <v>49</v>
      </c>
      <c r="J30" s="567"/>
      <c r="K30" s="167">
        <f>L29</f>
        <v>4.8533333333333335</v>
      </c>
      <c r="L30" s="152"/>
      <c r="M30" s="152"/>
      <c r="N30" s="152"/>
      <c r="O30" s="313"/>
      <c r="P30" s="566" t="s">
        <v>49</v>
      </c>
      <c r="Q30" s="567"/>
      <c r="R30" s="274">
        <f>S29</f>
        <v>5</v>
      </c>
      <c r="S30" s="152"/>
      <c r="T30" s="152"/>
      <c r="U30" s="152"/>
      <c r="V30" s="316"/>
      <c r="W30" s="566" t="s">
        <v>49</v>
      </c>
      <c r="X30" s="567"/>
      <c r="Y30" s="243">
        <f>Z29</f>
        <v>6.913165266106442</v>
      </c>
      <c r="Z30" s="152"/>
      <c r="AA30" s="152"/>
      <c r="AB30" s="152"/>
      <c r="AC30" s="355"/>
      <c r="AD30" s="566" t="s">
        <v>49</v>
      </c>
      <c r="AE30" s="567"/>
      <c r="AF30" s="167"/>
      <c r="AG30" s="152"/>
      <c r="AH30" s="152"/>
      <c r="AI30" s="152"/>
      <c r="AJ30" s="288"/>
      <c r="AM30" s="172"/>
    </row>
    <row r="31" spans="1:46" ht="20.100000000000001" customHeight="1" x14ac:dyDescent="0.25">
      <c r="A31" s="655"/>
      <c r="B31" s="566" t="s">
        <v>42</v>
      </c>
      <c r="C31" s="567"/>
      <c r="D31" s="117">
        <f>F29</f>
        <v>3.3071428571428569</v>
      </c>
      <c r="E31" s="155"/>
      <c r="F31" s="155"/>
      <c r="G31" s="155"/>
      <c r="H31" s="288"/>
      <c r="I31" s="566" t="s">
        <v>42</v>
      </c>
      <c r="J31" s="567"/>
      <c r="K31" s="117">
        <f>M29</f>
        <v>2.7844155844155845</v>
      </c>
      <c r="L31" s="155"/>
      <c r="M31" s="155"/>
      <c r="N31" s="155"/>
      <c r="O31" s="313"/>
      <c r="P31" s="566" t="s">
        <v>42</v>
      </c>
      <c r="Q31" s="567"/>
      <c r="R31" s="274">
        <f>T29</f>
        <v>2.7012987012987013</v>
      </c>
      <c r="S31" s="117"/>
      <c r="T31" s="155"/>
      <c r="U31" s="155"/>
      <c r="V31" s="316"/>
      <c r="W31" s="566" t="s">
        <v>42</v>
      </c>
      <c r="X31" s="567"/>
      <c r="Y31" s="117">
        <f>AA29</f>
        <v>2.8798701298701292</v>
      </c>
      <c r="Z31" s="155"/>
      <c r="AA31" s="155"/>
      <c r="AB31" s="155"/>
      <c r="AC31" s="356"/>
      <c r="AD31" s="566" t="s">
        <v>62</v>
      </c>
      <c r="AE31" s="567"/>
      <c r="AF31" s="117"/>
      <c r="AG31" s="155"/>
      <c r="AH31" s="155"/>
      <c r="AI31" s="155"/>
      <c r="AJ31" s="288"/>
      <c r="AM31" s="172"/>
    </row>
    <row r="32" spans="1:46" ht="20.100000000000001" customHeight="1" x14ac:dyDescent="0.25">
      <c r="A32" s="655"/>
      <c r="B32" s="566" t="s">
        <v>338</v>
      </c>
      <c r="C32" s="567"/>
      <c r="D32" s="117">
        <f>G29</f>
        <v>1.9</v>
      </c>
      <c r="E32" s="155"/>
      <c r="F32" s="155"/>
      <c r="G32" s="155"/>
      <c r="H32" s="288"/>
      <c r="I32" s="566" t="s">
        <v>338</v>
      </c>
      <c r="J32" s="567"/>
      <c r="K32" s="117">
        <f>N29</f>
        <v>1.53</v>
      </c>
      <c r="L32" s="155"/>
      <c r="M32" s="155"/>
      <c r="N32" s="155"/>
      <c r="O32" s="313"/>
      <c r="P32" s="566" t="s">
        <v>338</v>
      </c>
      <c r="Q32" s="567"/>
      <c r="R32" s="101">
        <f>U29</f>
        <v>1.6</v>
      </c>
      <c r="S32" s="452"/>
      <c r="T32" s="155"/>
      <c r="U32" s="155"/>
      <c r="V32" s="316"/>
      <c r="W32" s="566" t="s">
        <v>338</v>
      </c>
      <c r="X32" s="567"/>
      <c r="Y32" s="117">
        <f>AB29</f>
        <v>1.48</v>
      </c>
      <c r="Z32" s="155"/>
      <c r="AA32" s="155"/>
      <c r="AB32" s="155"/>
      <c r="AC32" s="355"/>
      <c r="AD32" s="566" t="s">
        <v>338</v>
      </c>
      <c r="AE32" s="567"/>
      <c r="AF32" s="117"/>
      <c r="AG32" s="155"/>
      <c r="AH32" s="155"/>
      <c r="AI32" s="155"/>
      <c r="AJ32" s="288"/>
    </row>
    <row r="33" spans="1:50" x14ac:dyDescent="0.25">
      <c r="A33" s="655"/>
      <c r="B33" s="566" t="s">
        <v>339</v>
      </c>
      <c r="C33" s="567"/>
      <c r="D33" s="67"/>
      <c r="E33" s="156"/>
      <c r="F33" s="156"/>
      <c r="G33" s="156"/>
      <c r="H33" s="288"/>
      <c r="I33" s="566" t="s">
        <v>339</v>
      </c>
      <c r="J33" s="567"/>
      <c r="K33" s="67">
        <v>1</v>
      </c>
      <c r="L33" s="156"/>
      <c r="M33" s="156"/>
      <c r="N33" s="156"/>
      <c r="O33" s="313"/>
      <c r="P33" s="566" t="s">
        <v>339</v>
      </c>
      <c r="Q33" s="567"/>
      <c r="R33" s="107"/>
      <c r="S33" s="156"/>
      <c r="T33" s="156"/>
      <c r="U33" s="156"/>
      <c r="V33" s="316"/>
      <c r="W33" s="566" t="s">
        <v>339</v>
      </c>
      <c r="X33" s="567"/>
      <c r="Y33" s="67">
        <v>1</v>
      </c>
      <c r="Z33" s="156"/>
      <c r="AA33" s="156"/>
      <c r="AB33" s="156"/>
      <c r="AC33" s="355"/>
      <c r="AD33" s="566" t="s">
        <v>339</v>
      </c>
      <c r="AE33" s="567"/>
      <c r="AF33" s="67"/>
      <c r="AG33" s="156"/>
      <c r="AH33" s="156"/>
      <c r="AI33" s="156"/>
      <c r="AJ33" s="288"/>
      <c r="AM33" s="96"/>
    </row>
    <row r="34" spans="1:50" x14ac:dyDescent="0.25">
      <c r="A34" s="655"/>
      <c r="B34" s="575" t="s">
        <v>107</v>
      </c>
      <c r="C34" s="576"/>
      <c r="D34" s="80"/>
      <c r="E34" s="157"/>
      <c r="F34" s="157"/>
      <c r="G34" s="157"/>
      <c r="H34" s="289"/>
      <c r="I34" s="575" t="s">
        <v>10</v>
      </c>
      <c r="J34" s="576"/>
      <c r="K34" s="80"/>
      <c r="L34" s="157"/>
      <c r="M34" s="157"/>
      <c r="N34" s="157"/>
      <c r="O34" s="325"/>
      <c r="P34" s="575" t="s">
        <v>67</v>
      </c>
      <c r="Q34" s="576"/>
      <c r="R34" s="80"/>
      <c r="S34" s="157"/>
      <c r="T34" s="157"/>
      <c r="U34" s="157"/>
      <c r="V34" s="317"/>
      <c r="W34" s="566" t="s">
        <v>67</v>
      </c>
      <c r="X34" s="567"/>
      <c r="Y34" s="67"/>
      <c r="Z34" s="157"/>
      <c r="AA34" s="157"/>
      <c r="AB34" s="157"/>
      <c r="AC34" s="355"/>
      <c r="AD34" s="566" t="s">
        <v>67</v>
      </c>
      <c r="AE34" s="567"/>
      <c r="AF34" s="80"/>
      <c r="AG34" s="157"/>
      <c r="AH34" s="157"/>
      <c r="AI34" s="157"/>
      <c r="AJ34" s="289"/>
      <c r="AM34" s="96"/>
    </row>
    <row r="35" spans="1:50" s="26" customFormat="1" x14ac:dyDescent="0.25">
      <c r="A35" s="655"/>
      <c r="B35" s="568" t="s">
        <v>9</v>
      </c>
      <c r="C35" s="569"/>
      <c r="D35" s="75">
        <v>2.5</v>
      </c>
      <c r="E35" s="158"/>
      <c r="F35" s="158"/>
      <c r="G35" s="158"/>
      <c r="H35" s="290"/>
      <c r="I35" s="566" t="s">
        <v>9</v>
      </c>
      <c r="J35" s="567"/>
      <c r="K35" s="75" t="s">
        <v>51</v>
      </c>
      <c r="L35" s="158"/>
      <c r="M35" s="158"/>
      <c r="N35" s="158"/>
      <c r="O35" s="344"/>
      <c r="P35" s="568" t="s">
        <v>9</v>
      </c>
      <c r="Q35" s="569"/>
      <c r="R35" s="75" t="s">
        <v>51</v>
      </c>
      <c r="S35" s="158"/>
      <c r="T35" s="158"/>
      <c r="U35" s="158"/>
      <c r="V35" s="318"/>
      <c r="W35" s="566" t="s">
        <v>9</v>
      </c>
      <c r="X35" s="567"/>
      <c r="Y35" s="75">
        <v>2.5</v>
      </c>
      <c r="Z35" s="158"/>
      <c r="AA35" s="158"/>
      <c r="AB35" s="158"/>
      <c r="AC35" s="355"/>
      <c r="AD35" s="568" t="s">
        <v>9</v>
      </c>
      <c r="AE35" s="569"/>
      <c r="AF35" s="75"/>
      <c r="AG35" s="158"/>
      <c r="AH35" s="158"/>
      <c r="AI35" s="158"/>
      <c r="AJ35" s="290"/>
      <c r="AM35" s="96"/>
      <c r="AU35"/>
      <c r="AV35"/>
      <c r="AW35"/>
      <c r="AX35"/>
    </row>
    <row r="36" spans="1:50" s="26" customFormat="1" ht="24" customHeight="1" thickBot="1" x14ac:dyDescent="0.3">
      <c r="A36" s="656"/>
      <c r="B36" s="570" t="s">
        <v>50</v>
      </c>
      <c r="C36" s="571"/>
      <c r="D36" s="74">
        <f>D30*70+D31*75+D32*25+D33*60+D34*120+D35*45</f>
        <v>805.38865546218494</v>
      </c>
      <c r="E36" s="159"/>
      <c r="F36" s="159"/>
      <c r="G36" s="186"/>
      <c r="H36" s="336"/>
      <c r="I36" s="577" t="s">
        <v>50</v>
      </c>
      <c r="J36" s="578"/>
      <c r="K36" s="74">
        <f>K30*70+K31*75+K32*25+K33*60+K34*120+K35*45</f>
        <v>759.31450216450219</v>
      </c>
      <c r="L36" s="159"/>
      <c r="M36" s="159"/>
      <c r="N36" s="159"/>
      <c r="O36" s="353"/>
      <c r="P36" s="570" t="s">
        <v>50</v>
      </c>
      <c r="Q36" s="571"/>
      <c r="R36" s="74">
        <f>R30*70+R31*75+R32*25+R33*60+R34*120+R35*45</f>
        <v>705.09740259740261</v>
      </c>
      <c r="S36" s="159"/>
      <c r="T36" s="159"/>
      <c r="U36" s="159"/>
      <c r="V36" s="319"/>
      <c r="W36" s="564" t="s">
        <v>50</v>
      </c>
      <c r="X36" s="565"/>
      <c r="Y36" s="74">
        <f>Y30*70+Y31*75+Y32*25+Y33*60+Y34*120+Y35*45</f>
        <v>909.41182836771065</v>
      </c>
      <c r="Z36" s="159"/>
      <c r="AA36" s="159"/>
      <c r="AB36" s="159"/>
      <c r="AC36" s="336"/>
      <c r="AD36" s="564" t="s">
        <v>50</v>
      </c>
      <c r="AE36" s="565"/>
      <c r="AF36" s="74"/>
      <c r="AG36" s="159"/>
      <c r="AH36" s="159"/>
      <c r="AI36" s="159"/>
      <c r="AJ36" s="358"/>
      <c r="AM36" s="96"/>
      <c r="AU36"/>
      <c r="AV36"/>
      <c r="AW36"/>
      <c r="AX36"/>
    </row>
    <row r="37" spans="1:50" s="26" customFormat="1" x14ac:dyDescent="0.25">
      <c r="A37" s="26" t="s">
        <v>17</v>
      </c>
      <c r="H37" s="292"/>
      <c r="I37" s="26" t="s">
        <v>18</v>
      </c>
      <c r="K37" s="26" t="s">
        <v>19</v>
      </c>
      <c r="O37" s="320"/>
      <c r="P37" s="26" t="s">
        <v>20</v>
      </c>
      <c r="V37" s="320"/>
      <c r="Y37" s="26" t="s">
        <v>21</v>
      </c>
      <c r="AC37" s="292"/>
      <c r="AJ37" s="292"/>
      <c r="AM37" s="96"/>
      <c r="AU37"/>
      <c r="AV37"/>
      <c r="AW37"/>
      <c r="AX37"/>
    </row>
    <row r="38" spans="1:50" s="3" customFormat="1" ht="19.5" x14ac:dyDescent="0.3">
      <c r="A38" s="547"/>
      <c r="B38" s="547"/>
      <c r="C38" s="547"/>
      <c r="D38" s="547"/>
      <c r="E38" s="547"/>
      <c r="F38" s="547"/>
      <c r="G38" s="547"/>
      <c r="H38" s="547"/>
      <c r="I38" s="547"/>
      <c r="J38" s="547"/>
      <c r="K38" s="547"/>
      <c r="L38" s="493"/>
      <c r="M38" s="493"/>
      <c r="N38" s="493"/>
      <c r="O38" s="322"/>
      <c r="P38" s="43"/>
      <c r="Q38" s="43"/>
      <c r="R38" s="43"/>
      <c r="S38" s="43"/>
      <c r="T38" s="43"/>
      <c r="U38" s="43"/>
      <c r="V38" s="321"/>
      <c r="W38" s="43"/>
      <c r="AC38" s="304"/>
      <c r="AJ38" s="304"/>
      <c r="AU38"/>
      <c r="AV38"/>
      <c r="AW38"/>
      <c r="AX38"/>
    </row>
    <row r="39" spans="1:50" s="29" customFormat="1" ht="19.5" x14ac:dyDescent="0.25">
      <c r="A39" s="546"/>
      <c r="B39" s="546"/>
      <c r="C39" s="546"/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  <c r="Q39" s="546"/>
      <c r="R39" s="546"/>
      <c r="S39" s="546"/>
      <c r="T39" s="546"/>
      <c r="U39" s="546"/>
      <c r="V39" s="546"/>
      <c r="W39" s="546"/>
      <c r="X39" s="546"/>
      <c r="Y39" s="25"/>
      <c r="Z39" s="10"/>
      <c r="AA39" s="130"/>
      <c r="AB39" s="130"/>
      <c r="AC39" s="357"/>
      <c r="AD39" s="168"/>
      <c r="AE39" s="259"/>
      <c r="AH39" s="501"/>
      <c r="AI39" s="130"/>
      <c r="AJ39" s="294"/>
      <c r="AK39" s="10"/>
      <c r="AL39" s="10"/>
      <c r="AM39" s="168">
        <f>AJ39/100</f>
        <v>0</v>
      </c>
      <c r="AN39" s="111"/>
      <c r="AU39"/>
      <c r="AV39"/>
      <c r="AW39"/>
      <c r="AX39"/>
    </row>
  </sheetData>
  <mergeCells count="92">
    <mergeCell ref="AD36:AE36"/>
    <mergeCell ref="AD22:AD26"/>
    <mergeCell ref="AD35:AE35"/>
    <mergeCell ref="W22:W26"/>
    <mergeCell ref="Q18:Q21"/>
    <mergeCell ref="P22:P26"/>
    <mergeCell ref="I33:J33"/>
    <mergeCell ref="I34:J34"/>
    <mergeCell ref="AD34:AE34"/>
    <mergeCell ref="AD29:AE29"/>
    <mergeCell ref="AD33:AE33"/>
    <mergeCell ref="P35:Q35"/>
    <mergeCell ref="W35:X35"/>
    <mergeCell ref="P33:Q33"/>
    <mergeCell ref="W33:X33"/>
    <mergeCell ref="P34:Q34"/>
    <mergeCell ref="W34:X34"/>
    <mergeCell ref="AK3:AL3"/>
    <mergeCell ref="B32:C32"/>
    <mergeCell ref="AD32:AE32"/>
    <mergeCell ref="I30:J30"/>
    <mergeCell ref="P30:Q30"/>
    <mergeCell ref="W30:X30"/>
    <mergeCell ref="AD30:AE30"/>
    <mergeCell ref="I31:J31"/>
    <mergeCell ref="P31:Q31"/>
    <mergeCell ref="W31:X31"/>
    <mergeCell ref="AD31:AE31"/>
    <mergeCell ref="AE18:AE21"/>
    <mergeCell ref="I7:I11"/>
    <mergeCell ref="B30:C30"/>
    <mergeCell ref="B31:C31"/>
    <mergeCell ref="P5:P6"/>
    <mergeCell ref="A17:A21"/>
    <mergeCell ref="B17:B21"/>
    <mergeCell ref="I22:I26"/>
    <mergeCell ref="B22:B26"/>
    <mergeCell ref="A5:A6"/>
    <mergeCell ref="B5:B6"/>
    <mergeCell ref="I5:I6"/>
    <mergeCell ref="B7:B11"/>
    <mergeCell ref="A12:A16"/>
    <mergeCell ref="B12:B16"/>
    <mergeCell ref="I12:I16"/>
    <mergeCell ref="A7:A11"/>
    <mergeCell ref="A22:A26"/>
    <mergeCell ref="A1:AJ1"/>
    <mergeCell ref="D2:J2"/>
    <mergeCell ref="O2:V2"/>
    <mergeCell ref="X2:AJ2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AF3:AJ3"/>
    <mergeCell ref="AQ5:AQ9"/>
    <mergeCell ref="C18:C21"/>
    <mergeCell ref="J18:J21"/>
    <mergeCell ref="W7:W11"/>
    <mergeCell ref="W5:W6"/>
    <mergeCell ref="I17:I21"/>
    <mergeCell ref="AD5:AD6"/>
    <mergeCell ref="X18:X21"/>
    <mergeCell ref="W17:W21"/>
    <mergeCell ref="W12:W16"/>
    <mergeCell ref="AD7:AD11"/>
    <mergeCell ref="AD17:AD21"/>
    <mergeCell ref="P7:P11"/>
    <mergeCell ref="P12:P16"/>
    <mergeCell ref="P17:P21"/>
    <mergeCell ref="AD12:AD16"/>
    <mergeCell ref="A39:X39"/>
    <mergeCell ref="A29:A36"/>
    <mergeCell ref="B29:C29"/>
    <mergeCell ref="A38:K38"/>
    <mergeCell ref="I32:J32"/>
    <mergeCell ref="P32:Q32"/>
    <mergeCell ref="W32:X32"/>
    <mergeCell ref="W29:X29"/>
    <mergeCell ref="B36:C36"/>
    <mergeCell ref="I35:J35"/>
    <mergeCell ref="W36:X36"/>
    <mergeCell ref="B33:C33"/>
    <mergeCell ref="B34:C34"/>
    <mergeCell ref="B35:C35"/>
    <mergeCell ref="I36:J36"/>
    <mergeCell ref="P36:Q36"/>
  </mergeCells>
  <phoneticPr fontId="1" type="noConversion"/>
  <pageMargins left="0.11811023622047245" right="0.11811023622047245" top="0.74803149606299213" bottom="0.74803149606299213" header="0.31496062992125984" footer="0.31496062992125984"/>
  <pageSetup paperSize="9"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2"/>
  <sheetViews>
    <sheetView zoomScale="82" zoomScaleNormal="82" workbookViewId="0">
      <selection sqref="A1:AG1"/>
    </sheetView>
  </sheetViews>
  <sheetFormatPr defaultColWidth="9" defaultRowHeight="16.5" x14ac:dyDescent="0.25"/>
  <cols>
    <col min="5" max="7" width="5.625" hidden="1" customWidth="1"/>
    <col min="8" max="8" width="5.625" style="282" customWidth="1"/>
    <col min="12" max="14" width="5.625" hidden="1" customWidth="1"/>
    <col min="15" max="15" width="5.625" style="307" customWidth="1"/>
    <col min="19" max="21" width="5.625" hidden="1" customWidth="1"/>
    <col min="22" max="22" width="5.625" customWidth="1"/>
    <col min="23" max="23" width="9" customWidth="1"/>
    <col min="26" max="28" width="5.625" hidden="1" customWidth="1"/>
    <col min="29" max="29" width="5.625" customWidth="1"/>
    <col min="33" max="35" width="5.625" hidden="1" customWidth="1"/>
    <col min="36" max="36" width="5.625" customWidth="1"/>
    <col min="37" max="37" width="6.25" customWidth="1"/>
    <col min="38" max="38" width="10.875" customWidth="1"/>
  </cols>
  <sheetData>
    <row r="1" spans="1:46" s="1" customFormat="1" ht="21" x14ac:dyDescent="0.25">
      <c r="A1" s="615" t="s">
        <v>404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</row>
    <row r="2" spans="1:46" s="1" customFormat="1" ht="20.25" thickBot="1" x14ac:dyDescent="0.35">
      <c r="A2" s="2" t="s">
        <v>66</v>
      </c>
      <c r="B2" s="2"/>
      <c r="C2" s="2"/>
      <c r="D2" s="659" t="s">
        <v>5</v>
      </c>
      <c r="E2" s="659"/>
      <c r="F2" s="659"/>
      <c r="G2" s="659"/>
      <c r="H2" s="659"/>
      <c r="I2" s="659"/>
      <c r="J2" s="659"/>
      <c r="O2" s="660" t="s">
        <v>7</v>
      </c>
      <c r="P2" s="660"/>
      <c r="Q2" s="660"/>
      <c r="R2" s="660"/>
      <c r="S2" s="660"/>
      <c r="T2" s="660"/>
      <c r="U2" s="660"/>
      <c r="V2" s="660"/>
      <c r="W2" s="3"/>
      <c r="X2" s="661" t="s">
        <v>4</v>
      </c>
      <c r="Y2" s="661"/>
      <c r="Z2" s="661"/>
      <c r="AA2" s="661"/>
      <c r="AB2" s="661"/>
      <c r="AC2" s="661"/>
      <c r="AD2" s="661"/>
      <c r="AE2" s="661"/>
      <c r="AF2" s="661"/>
      <c r="AG2" s="661"/>
    </row>
    <row r="3" spans="1:46" s="130" customFormat="1" ht="18" customHeight="1" thickBot="1" x14ac:dyDescent="0.3">
      <c r="A3" s="38" t="s">
        <v>74</v>
      </c>
      <c r="B3" s="613">
        <v>45226</v>
      </c>
      <c r="C3" s="637"/>
      <c r="D3" s="610" t="s">
        <v>335</v>
      </c>
      <c r="E3" s="611"/>
      <c r="F3" s="611"/>
      <c r="G3" s="611"/>
      <c r="H3" s="612"/>
      <c r="I3" s="613">
        <v>45227</v>
      </c>
      <c r="J3" s="637"/>
      <c r="K3" s="610" t="s">
        <v>77</v>
      </c>
      <c r="L3" s="611"/>
      <c r="M3" s="611"/>
      <c r="N3" s="611"/>
      <c r="O3" s="612"/>
      <c r="P3" s="670">
        <v>45594</v>
      </c>
      <c r="Q3" s="671"/>
      <c r="R3" s="610" t="s">
        <v>336</v>
      </c>
      <c r="S3" s="611"/>
      <c r="T3" s="611"/>
      <c r="U3" s="611"/>
      <c r="V3" s="612"/>
      <c r="W3" s="670">
        <v>45595</v>
      </c>
      <c r="X3" s="671"/>
      <c r="Y3" s="672" t="s">
        <v>234</v>
      </c>
      <c r="Z3" s="673"/>
      <c r="AA3" s="673"/>
      <c r="AB3" s="673"/>
      <c r="AC3" s="674"/>
      <c r="AD3" s="613">
        <v>45596</v>
      </c>
      <c r="AE3" s="637"/>
      <c r="AF3" s="622" t="s">
        <v>40</v>
      </c>
      <c r="AG3" s="623"/>
      <c r="AH3" s="623"/>
      <c r="AI3" s="623"/>
      <c r="AJ3" s="624"/>
      <c r="AK3" s="39"/>
    </row>
    <row r="4" spans="1:46" s="4" customFormat="1" ht="18" customHeight="1" x14ac:dyDescent="0.25">
      <c r="A4" s="194" t="s">
        <v>34</v>
      </c>
      <c r="B4" s="193" t="s">
        <v>52</v>
      </c>
      <c r="C4" s="36" t="s">
        <v>53</v>
      </c>
      <c r="D4" s="36" t="s">
        <v>337</v>
      </c>
      <c r="E4" s="151" t="s">
        <v>92</v>
      </c>
      <c r="F4" s="151" t="s">
        <v>93</v>
      </c>
      <c r="G4" s="151" t="s">
        <v>94</v>
      </c>
      <c r="H4" s="332" t="s">
        <v>54</v>
      </c>
      <c r="I4" s="142" t="s">
        <v>52</v>
      </c>
      <c r="J4" s="36" t="s">
        <v>53</v>
      </c>
      <c r="K4" s="36" t="s">
        <v>337</v>
      </c>
      <c r="L4" s="151" t="s">
        <v>92</v>
      </c>
      <c r="M4" s="151" t="s">
        <v>93</v>
      </c>
      <c r="N4" s="151" t="s">
        <v>94</v>
      </c>
      <c r="O4" s="308" t="s">
        <v>54</v>
      </c>
      <c r="P4" s="193" t="s">
        <v>52</v>
      </c>
      <c r="Q4" s="36" t="s">
        <v>53</v>
      </c>
      <c r="R4" s="36" t="s">
        <v>337</v>
      </c>
      <c r="S4" s="151" t="s">
        <v>92</v>
      </c>
      <c r="T4" s="151" t="s">
        <v>93</v>
      </c>
      <c r="U4" s="151" t="s">
        <v>94</v>
      </c>
      <c r="V4" s="332" t="s">
        <v>54</v>
      </c>
      <c r="W4" s="193" t="s">
        <v>52</v>
      </c>
      <c r="X4" s="36" t="s">
        <v>41</v>
      </c>
      <c r="Y4" s="36" t="s">
        <v>337</v>
      </c>
      <c r="Z4" s="151" t="s">
        <v>92</v>
      </c>
      <c r="AA4" s="151" t="s">
        <v>93</v>
      </c>
      <c r="AB4" s="151" t="s">
        <v>94</v>
      </c>
      <c r="AC4" s="464" t="s">
        <v>54</v>
      </c>
      <c r="AD4" s="142" t="s">
        <v>52</v>
      </c>
      <c r="AE4" s="36" t="s">
        <v>41</v>
      </c>
      <c r="AF4" s="36" t="s">
        <v>337</v>
      </c>
      <c r="AG4" s="196" t="s">
        <v>92</v>
      </c>
      <c r="AH4" s="196" t="s">
        <v>93</v>
      </c>
      <c r="AI4" s="196" t="s">
        <v>94</v>
      </c>
      <c r="AJ4" s="283" t="s">
        <v>54</v>
      </c>
      <c r="AK4" s="10"/>
      <c r="AM4" s="105"/>
      <c r="AN4" s="39"/>
      <c r="AO4" s="39"/>
      <c r="AP4" s="39"/>
    </row>
    <row r="5" spans="1:46" ht="16.5" customHeight="1" x14ac:dyDescent="0.25">
      <c r="A5" s="665" t="s">
        <v>3</v>
      </c>
      <c r="B5" s="597" t="s">
        <v>125</v>
      </c>
      <c r="C5" s="63" t="s">
        <v>126</v>
      </c>
      <c r="D5" s="63">
        <v>110</v>
      </c>
      <c r="E5" s="63">
        <f>D5/20</f>
        <v>5.5</v>
      </c>
      <c r="F5" s="63"/>
      <c r="G5" s="63"/>
      <c r="H5" s="284"/>
      <c r="I5" s="597" t="s">
        <v>39</v>
      </c>
      <c r="J5" s="63" t="s">
        <v>86</v>
      </c>
      <c r="K5" s="63">
        <v>110</v>
      </c>
      <c r="L5" s="63">
        <f>K5/20</f>
        <v>5.5</v>
      </c>
      <c r="M5" s="63"/>
      <c r="N5" s="63"/>
      <c r="O5" s="156"/>
      <c r="P5" s="597" t="s">
        <v>125</v>
      </c>
      <c r="Q5" s="63" t="s">
        <v>126</v>
      </c>
      <c r="R5" s="63">
        <v>120</v>
      </c>
      <c r="S5" s="63">
        <f>R5/20</f>
        <v>6</v>
      </c>
      <c r="T5" s="498"/>
      <c r="U5" s="498"/>
      <c r="V5" s="229"/>
      <c r="W5" s="597" t="s">
        <v>125</v>
      </c>
      <c r="X5" s="63" t="s">
        <v>126</v>
      </c>
      <c r="Y5" s="63">
        <v>100</v>
      </c>
      <c r="Z5" s="63">
        <f>Y5/20</f>
        <v>5</v>
      </c>
      <c r="AA5" s="498"/>
      <c r="AB5" s="498"/>
      <c r="AC5" s="473"/>
      <c r="AD5" s="597" t="s">
        <v>125</v>
      </c>
      <c r="AE5" s="63" t="s">
        <v>126</v>
      </c>
      <c r="AF5" s="63">
        <v>90</v>
      </c>
      <c r="AG5" s="63">
        <f>AF5/20</f>
        <v>4.5</v>
      </c>
      <c r="AH5" s="498"/>
      <c r="AI5" s="498"/>
      <c r="AJ5" s="229"/>
    </row>
    <row r="6" spans="1:46" x14ac:dyDescent="0.25">
      <c r="A6" s="666"/>
      <c r="B6" s="598"/>
      <c r="C6" s="63"/>
      <c r="D6" s="63"/>
      <c r="E6" s="63"/>
      <c r="F6" s="63"/>
      <c r="G6" s="63"/>
      <c r="H6" s="284"/>
      <c r="I6" s="598"/>
      <c r="J6" s="115" t="s">
        <v>87</v>
      </c>
      <c r="K6" s="115">
        <v>15</v>
      </c>
      <c r="L6" s="63">
        <f>K6/20</f>
        <v>0.75</v>
      </c>
      <c r="M6" s="63"/>
      <c r="N6" s="63"/>
      <c r="O6" s="156"/>
      <c r="P6" s="598"/>
      <c r="Q6" s="63"/>
      <c r="R6" s="63"/>
      <c r="S6" s="498"/>
      <c r="T6" s="498"/>
      <c r="U6" s="498"/>
      <c r="V6" s="229"/>
      <c r="W6" s="598"/>
      <c r="X6" s="63"/>
      <c r="Y6" s="63"/>
      <c r="Z6" s="498"/>
      <c r="AA6" s="498"/>
      <c r="AB6" s="498"/>
      <c r="AC6" s="473"/>
      <c r="AD6" s="598"/>
      <c r="AE6" s="63"/>
      <c r="AF6" s="63"/>
      <c r="AG6" s="498"/>
      <c r="AH6" s="498"/>
      <c r="AI6" s="498"/>
      <c r="AJ6" s="229"/>
    </row>
    <row r="7" spans="1:46" ht="16.5" customHeight="1" x14ac:dyDescent="0.25">
      <c r="A7" s="665" t="s">
        <v>35</v>
      </c>
      <c r="B7" s="556" t="s">
        <v>262</v>
      </c>
      <c r="C7" s="63" t="s">
        <v>280</v>
      </c>
      <c r="D7" s="63">
        <v>85</v>
      </c>
      <c r="E7" s="92"/>
      <c r="F7" s="92">
        <f>D7*0.8/35</f>
        <v>1.9428571428571428</v>
      </c>
      <c r="G7" s="100"/>
      <c r="H7" s="284"/>
      <c r="I7" s="556" t="s">
        <v>153</v>
      </c>
      <c r="J7" s="92" t="s">
        <v>226</v>
      </c>
      <c r="K7" s="92">
        <v>75</v>
      </c>
      <c r="L7" s="100"/>
      <c r="M7" s="100">
        <f>K7/35</f>
        <v>2.1428571428571428</v>
      </c>
      <c r="N7" s="100"/>
      <c r="O7" s="156"/>
      <c r="P7" s="601" t="s">
        <v>228</v>
      </c>
      <c r="Q7" s="491" t="s">
        <v>200</v>
      </c>
      <c r="R7" s="174">
        <v>15</v>
      </c>
      <c r="S7" s="230"/>
      <c r="T7" s="230">
        <f>R7/50</f>
        <v>0.3</v>
      </c>
      <c r="U7" s="230"/>
      <c r="V7" s="229"/>
      <c r="W7" s="601" t="s">
        <v>221</v>
      </c>
      <c r="X7" s="405" t="s">
        <v>222</v>
      </c>
      <c r="Y7" s="174">
        <v>35</v>
      </c>
      <c r="Z7" s="243">
        <f>Y7/90</f>
        <v>0.3888888888888889</v>
      </c>
      <c r="AA7" s="174"/>
      <c r="AB7" s="174"/>
      <c r="AC7" s="495"/>
      <c r="AD7" s="556" t="s">
        <v>164</v>
      </c>
      <c r="AE7" s="178" t="s">
        <v>163</v>
      </c>
      <c r="AF7" s="178">
        <v>19</v>
      </c>
      <c r="AG7" s="63"/>
      <c r="AH7" s="177"/>
      <c r="AI7" s="100">
        <f>AF7/100</f>
        <v>0.19</v>
      </c>
      <c r="AJ7" s="284"/>
    </row>
    <row r="8" spans="1:46" x14ac:dyDescent="0.25">
      <c r="A8" s="665"/>
      <c r="B8" s="557"/>
      <c r="C8" s="91" t="s">
        <v>80</v>
      </c>
      <c r="D8" s="99">
        <v>30</v>
      </c>
      <c r="E8" s="63">
        <f>D8/90</f>
        <v>0.33333333333333331</v>
      </c>
      <c r="F8" s="100"/>
      <c r="G8" s="100"/>
      <c r="H8" s="284"/>
      <c r="I8" s="557"/>
      <c r="J8" s="92" t="s">
        <v>88</v>
      </c>
      <c r="K8" s="92">
        <v>40</v>
      </c>
      <c r="L8" s="92"/>
      <c r="M8" s="100"/>
      <c r="N8" s="92">
        <f>K8/100</f>
        <v>0.4</v>
      </c>
      <c r="O8" s="156"/>
      <c r="P8" s="602"/>
      <c r="Q8" s="405" t="s">
        <v>229</v>
      </c>
      <c r="R8" s="233" t="s">
        <v>231</v>
      </c>
      <c r="S8" s="219"/>
      <c r="T8" s="219"/>
      <c r="U8" s="230"/>
      <c r="V8" s="229"/>
      <c r="W8" s="602"/>
      <c r="X8" s="412" t="s">
        <v>291</v>
      </c>
      <c r="Y8" s="233">
        <v>90</v>
      </c>
      <c r="Z8" s="375"/>
      <c r="AA8" s="375">
        <f>Y8*0.65/35</f>
        <v>1.6714285714285715</v>
      </c>
      <c r="AB8" s="375"/>
      <c r="AC8" s="406"/>
      <c r="AD8" s="557"/>
      <c r="AE8" s="178" t="s">
        <v>189</v>
      </c>
      <c r="AF8" s="178">
        <v>15</v>
      </c>
      <c r="AG8" s="63"/>
      <c r="AH8" s="177"/>
      <c r="AI8" s="100">
        <f>AF8/100</f>
        <v>0.15</v>
      </c>
      <c r="AJ8" s="284"/>
    </row>
    <row r="9" spans="1:46" ht="16.5" customHeight="1" x14ac:dyDescent="0.25">
      <c r="A9" s="665"/>
      <c r="B9" s="557"/>
      <c r="C9" s="91" t="s">
        <v>263</v>
      </c>
      <c r="D9" s="91" t="s">
        <v>144</v>
      </c>
      <c r="E9" s="100"/>
      <c r="F9" s="100"/>
      <c r="G9" s="100"/>
      <c r="H9" s="284"/>
      <c r="I9" s="557"/>
      <c r="J9" s="116" t="s">
        <v>168</v>
      </c>
      <c r="K9" s="91">
        <v>5</v>
      </c>
      <c r="L9" s="92"/>
      <c r="M9" s="100"/>
      <c r="N9" s="92">
        <f>K9/100</f>
        <v>0.05</v>
      </c>
      <c r="O9" s="156"/>
      <c r="P9" s="602"/>
      <c r="Q9" s="405" t="s">
        <v>264</v>
      </c>
      <c r="R9" s="233">
        <v>30</v>
      </c>
      <c r="S9" s="219"/>
      <c r="T9" s="230"/>
      <c r="U9" s="230">
        <f>R9/100</f>
        <v>0.3</v>
      </c>
      <c r="V9" s="229"/>
      <c r="W9" s="602"/>
      <c r="X9" s="232" t="s">
        <v>224</v>
      </c>
      <c r="Y9" s="233">
        <v>30</v>
      </c>
      <c r="Z9" s="375"/>
      <c r="AA9" s="375"/>
      <c r="AB9" s="375">
        <f>Y9/100</f>
        <v>0.3</v>
      </c>
      <c r="AC9" s="406"/>
      <c r="AD9" s="557"/>
      <c r="AE9" s="178" t="s">
        <v>226</v>
      </c>
      <c r="AF9" s="178">
        <v>70</v>
      </c>
      <c r="AG9" s="63"/>
      <c r="AH9" s="177">
        <f>AF9/35</f>
        <v>2</v>
      </c>
      <c r="AI9" s="100"/>
      <c r="AJ9" s="284"/>
    </row>
    <row r="10" spans="1:46" ht="19.5" x14ac:dyDescent="0.25">
      <c r="A10" s="665"/>
      <c r="B10" s="557"/>
      <c r="C10" s="100" t="s">
        <v>37</v>
      </c>
      <c r="D10" s="63">
        <v>5</v>
      </c>
      <c r="E10" s="92"/>
      <c r="F10" s="100"/>
      <c r="G10" s="100">
        <f>D10/100</f>
        <v>0.05</v>
      </c>
      <c r="H10" s="284"/>
      <c r="I10" s="557"/>
      <c r="J10" s="116"/>
      <c r="K10" s="91"/>
      <c r="L10" s="92"/>
      <c r="M10" s="100"/>
      <c r="N10" s="92"/>
      <c r="O10" s="156"/>
      <c r="P10" s="602"/>
      <c r="Q10" s="405" t="s">
        <v>217</v>
      </c>
      <c r="R10" s="233">
        <v>15</v>
      </c>
      <c r="S10" s="498"/>
      <c r="T10" s="230"/>
      <c r="U10" s="230">
        <f>R10/100</f>
        <v>0.15</v>
      </c>
      <c r="V10" s="229"/>
      <c r="W10" s="602"/>
      <c r="X10" s="232" t="s">
        <v>175</v>
      </c>
      <c r="Y10" s="233" t="s">
        <v>144</v>
      </c>
      <c r="Z10" s="375"/>
      <c r="AA10" s="375"/>
      <c r="AB10" s="375"/>
      <c r="AC10" s="406"/>
      <c r="AD10" s="557"/>
      <c r="AE10" s="262" t="s">
        <v>170</v>
      </c>
      <c r="AF10" s="100">
        <v>25</v>
      </c>
      <c r="AG10" s="63">
        <f>AF10/30</f>
        <v>0.83333333333333337</v>
      </c>
      <c r="AH10" s="177"/>
      <c r="AI10" s="100">
        <f>AF10/100</f>
        <v>0.25</v>
      </c>
      <c r="AJ10" s="284"/>
      <c r="AK10" s="187"/>
      <c r="AL10" s="168"/>
    </row>
    <row r="11" spans="1:46" x14ac:dyDescent="0.25">
      <c r="A11" s="665"/>
      <c r="B11" s="558"/>
      <c r="C11" s="63"/>
      <c r="D11" s="63"/>
      <c r="E11" s="50"/>
      <c r="F11" s="50"/>
      <c r="G11" s="50"/>
      <c r="H11" s="284"/>
      <c r="I11" s="558"/>
      <c r="J11" s="92"/>
      <c r="K11" s="50"/>
      <c r="L11" s="100"/>
      <c r="M11" s="100"/>
      <c r="N11" s="100"/>
      <c r="O11" s="156"/>
      <c r="P11" s="602"/>
      <c r="Q11" s="405" t="s">
        <v>233</v>
      </c>
      <c r="R11" s="233">
        <v>33</v>
      </c>
      <c r="S11" s="230"/>
      <c r="T11" s="230">
        <f>R11/35</f>
        <v>0.94285714285714284</v>
      </c>
      <c r="U11" s="230"/>
      <c r="V11" s="229"/>
      <c r="W11" s="603"/>
      <c r="X11" s="232"/>
      <c r="Y11" s="233"/>
      <c r="Z11" s="375"/>
      <c r="AA11" s="375"/>
      <c r="AB11" s="375"/>
      <c r="AC11" s="406"/>
      <c r="AD11" s="558"/>
      <c r="AE11" s="230"/>
      <c r="AF11" s="230"/>
      <c r="AG11" s="498"/>
      <c r="AH11" s="537"/>
      <c r="AI11" s="100"/>
      <c r="AJ11" s="284"/>
      <c r="AK11" s="11"/>
      <c r="AL11" s="111"/>
    </row>
    <row r="12" spans="1:46" ht="16.5" customHeight="1" x14ac:dyDescent="0.25">
      <c r="A12" s="667" t="s">
        <v>36</v>
      </c>
      <c r="B12" s="556" t="s">
        <v>305</v>
      </c>
      <c r="C12" s="63" t="s">
        <v>83</v>
      </c>
      <c r="D12" s="63">
        <v>50</v>
      </c>
      <c r="E12" s="50"/>
      <c r="F12" s="50">
        <f>D12/55</f>
        <v>0.90909090909090906</v>
      </c>
      <c r="G12" s="50"/>
      <c r="H12" s="114"/>
      <c r="I12" s="556" t="s">
        <v>183</v>
      </c>
      <c r="J12" s="99" t="s">
        <v>328</v>
      </c>
      <c r="K12" s="99">
        <v>40</v>
      </c>
      <c r="L12" s="92"/>
      <c r="M12" s="92"/>
      <c r="N12" s="100">
        <f>K12/100</f>
        <v>0.4</v>
      </c>
      <c r="O12" s="156"/>
      <c r="P12" s="602"/>
      <c r="Q12" s="405" t="s">
        <v>218</v>
      </c>
      <c r="R12" s="230">
        <v>19</v>
      </c>
      <c r="S12" s="219"/>
      <c r="T12" s="230">
        <f>R12/35</f>
        <v>0.54285714285714282</v>
      </c>
      <c r="U12" s="230"/>
      <c r="V12" s="229"/>
      <c r="W12" s="601" t="s">
        <v>389</v>
      </c>
      <c r="X12" s="405" t="s">
        <v>368</v>
      </c>
      <c r="Y12" s="231">
        <v>60</v>
      </c>
      <c r="Z12" s="376"/>
      <c r="AA12" s="376"/>
      <c r="AB12" s="375">
        <f>Y12/100</f>
        <v>0.6</v>
      </c>
      <c r="AC12" s="406"/>
      <c r="AD12" s="556" t="s">
        <v>171</v>
      </c>
      <c r="AE12" s="100" t="s">
        <v>104</v>
      </c>
      <c r="AF12" s="92">
        <v>20</v>
      </c>
      <c r="AG12" s="63">
        <f>AF12/85</f>
        <v>0.23529411764705882</v>
      </c>
      <c r="AH12" s="422"/>
      <c r="AI12" s="100"/>
      <c r="AJ12" s="284"/>
      <c r="AK12" s="10"/>
      <c r="AL12" s="111"/>
      <c r="AN12" s="172"/>
      <c r="AO12" s="130"/>
      <c r="AP12" s="10"/>
      <c r="AQ12" s="168"/>
      <c r="AR12" s="168"/>
      <c r="AS12" s="168"/>
      <c r="AT12" s="130"/>
    </row>
    <row r="13" spans="1:46" ht="16.5" customHeight="1" x14ac:dyDescent="0.25">
      <c r="A13" s="665"/>
      <c r="B13" s="557"/>
      <c r="C13" s="4" t="s">
        <v>242</v>
      </c>
      <c r="D13" s="91">
        <v>40</v>
      </c>
      <c r="E13" s="100"/>
      <c r="F13" s="100"/>
      <c r="G13" s="100">
        <f>D13/100</f>
        <v>0.4</v>
      </c>
      <c r="H13" s="114"/>
      <c r="I13" s="557"/>
      <c r="J13" s="91" t="s">
        <v>89</v>
      </c>
      <c r="K13" s="63">
        <v>12</v>
      </c>
      <c r="L13" s="63">
        <f>K13/15</f>
        <v>0.8</v>
      </c>
      <c r="M13" s="100"/>
      <c r="N13" s="100"/>
      <c r="O13" s="156"/>
      <c r="P13" s="602"/>
      <c r="Q13" s="405" t="s">
        <v>230</v>
      </c>
      <c r="R13" s="174">
        <v>20</v>
      </c>
      <c r="S13" s="219"/>
      <c r="T13" s="219"/>
      <c r="U13" s="230">
        <f>R13/100</f>
        <v>0.2</v>
      </c>
      <c r="V13" s="229"/>
      <c r="W13" s="602"/>
      <c r="X13" s="405" t="s">
        <v>146</v>
      </c>
      <c r="Y13" s="231">
        <v>20</v>
      </c>
      <c r="Z13" s="376"/>
      <c r="AA13" s="376">
        <f>Y13/35</f>
        <v>0.5714285714285714</v>
      </c>
      <c r="AB13" s="376"/>
      <c r="AC13" s="406"/>
      <c r="AD13" s="557"/>
      <c r="AE13" s="100" t="s">
        <v>37</v>
      </c>
      <c r="AF13" s="684">
        <v>10</v>
      </c>
      <c r="AG13" s="63"/>
      <c r="AH13" s="177"/>
      <c r="AI13" s="100">
        <f>AF13/100</f>
        <v>0.1</v>
      </c>
      <c r="AJ13" s="284"/>
      <c r="AK13" s="11"/>
      <c r="AL13" s="111"/>
      <c r="AN13" s="172"/>
      <c r="AO13" s="10"/>
      <c r="AP13" s="10"/>
      <c r="AQ13" s="168"/>
      <c r="AR13" s="168"/>
      <c r="AS13" s="168"/>
      <c r="AT13" s="130"/>
    </row>
    <row r="14" spans="1:46" ht="16.5" customHeight="1" x14ac:dyDescent="0.25">
      <c r="A14" s="665"/>
      <c r="B14" s="557"/>
      <c r="C14" s="63" t="s">
        <v>168</v>
      </c>
      <c r="D14" s="63" t="s">
        <v>97</v>
      </c>
      <c r="E14" s="50"/>
      <c r="F14" s="100"/>
      <c r="G14" s="100"/>
      <c r="H14" s="114"/>
      <c r="I14" s="557"/>
      <c r="J14" s="100" t="s">
        <v>37</v>
      </c>
      <c r="K14" s="63">
        <v>5</v>
      </c>
      <c r="L14" s="92"/>
      <c r="M14" s="100"/>
      <c r="N14" s="100">
        <f>K14/100</f>
        <v>0.05</v>
      </c>
      <c r="O14" s="156"/>
      <c r="P14" s="602"/>
      <c r="Q14" s="423" t="s">
        <v>70</v>
      </c>
      <c r="R14" s="498">
        <v>5</v>
      </c>
      <c r="S14" s="234"/>
      <c r="T14" s="230"/>
      <c r="U14" s="230">
        <f>R14/100</f>
        <v>0.05</v>
      </c>
      <c r="V14" s="229"/>
      <c r="W14" s="602"/>
      <c r="X14" s="405" t="s">
        <v>255</v>
      </c>
      <c r="Y14" s="233" t="s">
        <v>144</v>
      </c>
      <c r="Z14" s="376"/>
      <c r="AA14" s="376"/>
      <c r="AB14" s="375"/>
      <c r="AC14" s="406"/>
      <c r="AD14" s="557"/>
      <c r="AE14" s="100" t="s">
        <v>172</v>
      </c>
      <c r="AF14" s="100">
        <v>45</v>
      </c>
      <c r="AG14" s="63"/>
      <c r="AH14" s="424">
        <f>AF14/55</f>
        <v>0.81818181818181823</v>
      </c>
      <c r="AI14" s="100"/>
      <c r="AJ14" s="284"/>
      <c r="AK14" s="10"/>
      <c r="AL14" s="111"/>
      <c r="AN14" s="172"/>
      <c r="AO14" s="10"/>
      <c r="AP14" s="130"/>
      <c r="AQ14" s="168"/>
      <c r="AR14" s="168"/>
      <c r="AS14" s="168"/>
      <c r="AT14" s="130"/>
    </row>
    <row r="15" spans="1:46" x14ac:dyDescent="0.25">
      <c r="A15" s="665"/>
      <c r="B15" s="557"/>
      <c r="C15" s="63"/>
      <c r="D15" s="63"/>
      <c r="E15" s="50"/>
      <c r="F15" s="100"/>
      <c r="G15" s="100"/>
      <c r="H15" s="114"/>
      <c r="I15" s="557"/>
      <c r="J15" s="91" t="s">
        <v>55</v>
      </c>
      <c r="K15" s="91">
        <v>13</v>
      </c>
      <c r="L15" s="50"/>
      <c r="M15" s="100">
        <f>K15*0.8/35</f>
        <v>0.29714285714285715</v>
      </c>
      <c r="N15" s="50"/>
      <c r="O15" s="156"/>
      <c r="P15" s="602"/>
      <c r="Q15" s="405" t="s">
        <v>366</v>
      </c>
      <c r="R15" s="498">
        <v>3</v>
      </c>
      <c r="S15" s="234"/>
      <c r="T15" s="230"/>
      <c r="U15" s="234"/>
      <c r="V15" s="229"/>
      <c r="W15" s="602"/>
      <c r="X15" s="405" t="s">
        <v>396</v>
      </c>
      <c r="Y15" s="231">
        <v>20</v>
      </c>
      <c r="Z15" s="376"/>
      <c r="AA15" s="376">
        <f>Y15/35</f>
        <v>0.5714285714285714</v>
      </c>
      <c r="AB15" s="376"/>
      <c r="AC15" s="406"/>
      <c r="AD15" s="557"/>
      <c r="AE15" s="100" t="s">
        <v>190</v>
      </c>
      <c r="AF15" s="100">
        <v>1</v>
      </c>
      <c r="AG15" s="63"/>
      <c r="AH15" s="424"/>
      <c r="AI15" s="50"/>
      <c r="AJ15" s="284"/>
      <c r="AK15" s="10"/>
      <c r="AL15" s="111"/>
      <c r="AN15" s="172"/>
      <c r="AO15" s="4"/>
      <c r="AP15" s="130"/>
      <c r="AQ15" s="168"/>
      <c r="AR15" s="168"/>
      <c r="AS15" s="168"/>
      <c r="AT15" s="130"/>
    </row>
    <row r="16" spans="1:46" x14ac:dyDescent="0.25">
      <c r="A16" s="665"/>
      <c r="B16" s="558"/>
      <c r="C16" s="63"/>
      <c r="D16" s="63"/>
      <c r="E16" s="50"/>
      <c r="F16" s="50"/>
      <c r="G16" s="50"/>
      <c r="H16" s="114"/>
      <c r="I16" s="558"/>
      <c r="J16" s="91"/>
      <c r="K16" s="91"/>
      <c r="L16" s="50"/>
      <c r="M16" s="50"/>
      <c r="N16" s="50"/>
      <c r="O16" s="156"/>
      <c r="P16" s="603"/>
      <c r="Q16" s="174" t="s">
        <v>239</v>
      </c>
      <c r="R16" s="498">
        <v>2</v>
      </c>
      <c r="S16" s="234"/>
      <c r="T16" s="230"/>
      <c r="U16" s="230">
        <f>R16/100</f>
        <v>0.02</v>
      </c>
      <c r="V16" s="229"/>
      <c r="W16" s="603"/>
      <c r="X16" s="231"/>
      <c r="Y16" s="231"/>
      <c r="Z16" s="376"/>
      <c r="AA16" s="376"/>
      <c r="AB16" s="376"/>
      <c r="AC16" s="406"/>
      <c r="AD16" s="558"/>
      <c r="AE16" s="50"/>
      <c r="AF16" s="50"/>
      <c r="AG16" s="63"/>
      <c r="AH16" s="424"/>
      <c r="AI16" s="50"/>
      <c r="AJ16" s="284"/>
      <c r="AK16" s="10"/>
      <c r="AL16" s="130"/>
      <c r="AN16" s="172"/>
      <c r="AO16" s="97"/>
      <c r="AP16" s="130"/>
      <c r="AQ16" s="168"/>
      <c r="AR16" s="168"/>
      <c r="AS16" s="168"/>
      <c r="AT16" s="130"/>
    </row>
    <row r="17" spans="1:46" ht="16.5" customHeight="1" x14ac:dyDescent="0.25">
      <c r="A17" s="662" t="s">
        <v>48</v>
      </c>
      <c r="B17" s="593" t="s">
        <v>128</v>
      </c>
      <c r="C17" s="91" t="s">
        <v>90</v>
      </c>
      <c r="D17" s="63">
        <v>75</v>
      </c>
      <c r="E17" s="63"/>
      <c r="F17" s="216"/>
      <c r="G17" s="100">
        <f>D17/100</f>
        <v>0.75</v>
      </c>
      <c r="H17" s="284"/>
      <c r="I17" s="593" t="s">
        <v>128</v>
      </c>
      <c r="J17" s="91" t="s">
        <v>90</v>
      </c>
      <c r="K17" s="91">
        <v>75</v>
      </c>
      <c r="L17" s="152"/>
      <c r="M17" s="152"/>
      <c r="N17" s="100">
        <f>K17/100</f>
        <v>0.75</v>
      </c>
      <c r="O17" s="156"/>
      <c r="P17" s="556" t="s">
        <v>387</v>
      </c>
      <c r="Q17" s="91" t="s">
        <v>388</v>
      </c>
      <c r="R17" s="425">
        <v>70</v>
      </c>
      <c r="S17" s="235"/>
      <c r="T17" s="408">
        <f>R17*0.65/35</f>
        <v>1.3</v>
      </c>
      <c r="U17" s="230"/>
      <c r="V17" s="229"/>
      <c r="W17" s="593" t="s">
        <v>128</v>
      </c>
      <c r="X17" s="91" t="s">
        <v>90</v>
      </c>
      <c r="Y17" s="63">
        <v>75</v>
      </c>
      <c r="Z17" s="63"/>
      <c r="AA17" s="216"/>
      <c r="AB17" s="100">
        <f>Y17/100</f>
        <v>0.75</v>
      </c>
      <c r="AC17" s="296"/>
      <c r="AD17" s="593" t="s">
        <v>128</v>
      </c>
      <c r="AE17" s="91" t="s">
        <v>99</v>
      </c>
      <c r="AF17" s="63">
        <v>75</v>
      </c>
      <c r="AG17" s="63"/>
      <c r="AH17" s="216"/>
      <c r="AI17" s="100">
        <f>AF17/100</f>
        <v>0.75</v>
      </c>
      <c r="AJ17" s="284"/>
      <c r="AK17" s="10"/>
      <c r="AL17" s="130"/>
      <c r="AN17" s="172"/>
      <c r="AO17" s="168"/>
      <c r="AP17" s="168"/>
      <c r="AQ17" s="4"/>
      <c r="AR17" s="4"/>
      <c r="AS17" s="168"/>
      <c r="AT17" s="130"/>
    </row>
    <row r="18" spans="1:46" ht="16.5" customHeight="1" x14ac:dyDescent="0.25">
      <c r="A18" s="663"/>
      <c r="B18" s="594"/>
      <c r="C18" s="559" t="s">
        <v>100</v>
      </c>
      <c r="D18" s="91"/>
      <c r="E18" s="63"/>
      <c r="F18" s="216"/>
      <c r="G18" s="152"/>
      <c r="H18" s="284"/>
      <c r="I18" s="594"/>
      <c r="J18" s="639" t="s">
        <v>91</v>
      </c>
      <c r="K18" s="91"/>
      <c r="L18" s="152"/>
      <c r="M18" s="152"/>
      <c r="N18" s="152"/>
      <c r="O18" s="156"/>
      <c r="P18" s="557"/>
      <c r="Q18" s="405"/>
      <c r="R18" s="174"/>
      <c r="S18" s="235"/>
      <c r="T18" s="235"/>
      <c r="U18" s="235"/>
      <c r="V18" s="229"/>
      <c r="W18" s="594"/>
      <c r="X18" s="559" t="s">
        <v>100</v>
      </c>
      <c r="Y18" s="91"/>
      <c r="Z18" s="63"/>
      <c r="AA18" s="216"/>
      <c r="AB18" s="152"/>
      <c r="AC18" s="296"/>
      <c r="AD18" s="594"/>
      <c r="AE18" s="559" t="s">
        <v>102</v>
      </c>
      <c r="AF18" s="91"/>
      <c r="AG18" s="63"/>
      <c r="AH18" s="216"/>
      <c r="AI18" s="152"/>
      <c r="AJ18" s="284"/>
      <c r="AK18" s="10"/>
      <c r="AL18" s="130"/>
      <c r="AN18" s="172"/>
      <c r="AO18" s="188"/>
      <c r="AP18" s="168"/>
      <c r="AQ18" s="4"/>
      <c r="AR18" s="168"/>
      <c r="AS18" s="168"/>
      <c r="AT18" s="130"/>
    </row>
    <row r="19" spans="1:46" ht="16.5" customHeight="1" x14ac:dyDescent="0.25">
      <c r="A19" s="663"/>
      <c r="B19" s="594"/>
      <c r="C19" s="599"/>
      <c r="D19" s="91"/>
      <c r="E19" s="63"/>
      <c r="F19" s="216"/>
      <c r="G19" s="152"/>
      <c r="H19" s="284"/>
      <c r="I19" s="594"/>
      <c r="J19" s="640"/>
      <c r="K19" s="91"/>
      <c r="L19" s="152"/>
      <c r="M19" s="152"/>
      <c r="N19" s="152"/>
      <c r="O19" s="156"/>
      <c r="P19" s="557"/>
      <c r="Q19" s="63"/>
      <c r="R19" s="174"/>
      <c r="S19" s="235"/>
      <c r="T19" s="235"/>
      <c r="U19" s="235"/>
      <c r="V19" s="229"/>
      <c r="W19" s="594"/>
      <c r="X19" s="599"/>
      <c r="Y19" s="91"/>
      <c r="Z19" s="63"/>
      <c r="AA19" s="216"/>
      <c r="AB19" s="152"/>
      <c r="AC19" s="296"/>
      <c r="AD19" s="594"/>
      <c r="AE19" s="599"/>
      <c r="AF19" s="91"/>
      <c r="AG19" s="63"/>
      <c r="AH19" s="216"/>
      <c r="AI19" s="152"/>
      <c r="AJ19" s="284"/>
      <c r="AK19" s="10"/>
      <c r="AL19" s="130"/>
      <c r="AN19" s="172"/>
      <c r="AO19" s="168"/>
      <c r="AP19" s="168"/>
      <c r="AQ19" s="4"/>
      <c r="AR19" s="4"/>
      <c r="AS19" s="168"/>
      <c r="AT19" s="130"/>
    </row>
    <row r="20" spans="1:46" ht="16.5" customHeight="1" x14ac:dyDescent="0.25">
      <c r="A20" s="663"/>
      <c r="B20" s="594"/>
      <c r="C20" s="599"/>
      <c r="D20" s="91"/>
      <c r="E20" s="63"/>
      <c r="F20" s="216"/>
      <c r="G20" s="152"/>
      <c r="H20" s="284"/>
      <c r="I20" s="594"/>
      <c r="J20" s="640"/>
      <c r="K20" s="91"/>
      <c r="L20" s="152"/>
      <c r="M20" s="152"/>
      <c r="N20" s="152"/>
      <c r="O20" s="156"/>
      <c r="P20" s="557"/>
      <c r="Q20" s="405"/>
      <c r="R20" s="174"/>
      <c r="S20" s="235"/>
      <c r="T20" s="235"/>
      <c r="U20" s="235"/>
      <c r="V20" s="229"/>
      <c r="W20" s="594"/>
      <c r="X20" s="599"/>
      <c r="Y20" s="91"/>
      <c r="Z20" s="63"/>
      <c r="AA20" s="216"/>
      <c r="AB20" s="152"/>
      <c r="AC20" s="296"/>
      <c r="AD20" s="594"/>
      <c r="AE20" s="599"/>
      <c r="AF20" s="91"/>
      <c r="AG20" s="63"/>
      <c r="AH20" s="216"/>
      <c r="AI20" s="152"/>
      <c r="AJ20" s="284"/>
      <c r="AK20" s="10"/>
      <c r="AL20" s="111"/>
      <c r="AN20" s="172"/>
      <c r="AO20" s="168"/>
      <c r="AP20" s="168"/>
      <c r="AR20" s="168"/>
      <c r="AS20" s="168"/>
      <c r="AT20" s="130"/>
    </row>
    <row r="21" spans="1:46" ht="16.5" customHeight="1" x14ac:dyDescent="0.25">
      <c r="A21" s="664"/>
      <c r="B21" s="595"/>
      <c r="C21" s="600"/>
      <c r="D21" s="91"/>
      <c r="E21" s="63"/>
      <c r="F21" s="216"/>
      <c r="G21" s="152"/>
      <c r="H21" s="284"/>
      <c r="I21" s="595"/>
      <c r="J21" s="641"/>
      <c r="K21" s="91"/>
      <c r="L21" s="152"/>
      <c r="M21" s="152"/>
      <c r="N21" s="152"/>
      <c r="O21" s="156"/>
      <c r="P21" s="558"/>
      <c r="Q21" s="426"/>
      <c r="R21" s="174"/>
      <c r="S21" s="235"/>
      <c r="T21" s="235"/>
      <c r="U21" s="235"/>
      <c r="V21" s="229"/>
      <c r="W21" s="595"/>
      <c r="X21" s="599"/>
      <c r="Y21" s="91"/>
      <c r="Z21" s="63"/>
      <c r="AA21" s="216"/>
      <c r="AB21" s="152"/>
      <c r="AC21" s="296"/>
      <c r="AD21" s="595"/>
      <c r="AE21" s="600"/>
      <c r="AF21" s="91"/>
      <c r="AG21" s="63"/>
      <c r="AH21" s="216"/>
      <c r="AI21" s="152"/>
      <c r="AJ21" s="284"/>
      <c r="AK21" s="4"/>
      <c r="AL21" s="111"/>
      <c r="AN21" s="172"/>
      <c r="AO21" s="10"/>
      <c r="AP21" s="10"/>
      <c r="AT21" s="130"/>
    </row>
    <row r="22" spans="1:46" ht="16.5" customHeight="1" x14ac:dyDescent="0.25">
      <c r="A22" s="668" t="s">
        <v>38</v>
      </c>
      <c r="B22" s="556" t="s">
        <v>302</v>
      </c>
      <c r="C22" s="536" t="s">
        <v>329</v>
      </c>
      <c r="D22" s="536">
        <v>30</v>
      </c>
      <c r="E22" s="515"/>
      <c r="F22" s="515"/>
      <c r="G22" s="516">
        <f>D22/100</f>
        <v>0.3</v>
      </c>
      <c r="H22" s="284"/>
      <c r="I22" s="556" t="s">
        <v>330</v>
      </c>
      <c r="J22" s="63" t="s">
        <v>331</v>
      </c>
      <c r="K22" s="63">
        <v>15</v>
      </c>
      <c r="L22" s="152"/>
      <c r="M22" s="155">
        <f>K22*0.65/35</f>
        <v>0.27857142857142858</v>
      </c>
      <c r="N22" s="100"/>
      <c r="O22" s="156"/>
      <c r="P22" s="593" t="s">
        <v>115</v>
      </c>
      <c r="Q22" s="91" t="s">
        <v>232</v>
      </c>
      <c r="R22" s="63">
        <v>75</v>
      </c>
      <c r="S22" s="236"/>
      <c r="T22" s="236"/>
      <c r="U22" s="230">
        <f>R22/100</f>
        <v>0.75</v>
      </c>
      <c r="V22" s="229"/>
      <c r="W22" s="589" t="s">
        <v>265</v>
      </c>
      <c r="X22" s="91" t="s">
        <v>110</v>
      </c>
      <c r="Y22" s="63">
        <v>15</v>
      </c>
      <c r="Z22" s="152"/>
      <c r="AA22" s="100">
        <f>Y22*0.65/35</f>
        <v>0.27857142857142858</v>
      </c>
      <c r="AB22" s="100"/>
      <c r="AC22" s="296"/>
      <c r="AD22" s="593" t="s">
        <v>397</v>
      </c>
      <c r="AE22" s="100" t="s">
        <v>398</v>
      </c>
      <c r="AF22" s="100">
        <v>6</v>
      </c>
      <c r="AG22" s="91"/>
      <c r="AH22" s="468"/>
      <c r="AI22" s="230">
        <f>AF22/100</f>
        <v>0.06</v>
      </c>
      <c r="AJ22" s="284"/>
      <c r="AK22" s="4"/>
      <c r="AL22" s="111"/>
      <c r="AN22" s="96"/>
      <c r="AO22" s="10"/>
      <c r="AP22" s="130"/>
      <c r="AQ22" s="10"/>
      <c r="AR22" s="10"/>
      <c r="AS22" s="168"/>
      <c r="AT22" s="130"/>
    </row>
    <row r="23" spans="1:46" x14ac:dyDescent="0.25">
      <c r="A23" s="668"/>
      <c r="B23" s="557"/>
      <c r="C23" s="91" t="s">
        <v>303</v>
      </c>
      <c r="D23" s="536">
        <v>15</v>
      </c>
      <c r="E23" s="515"/>
      <c r="F23" s="515">
        <f>D23*0.65/35</f>
        <v>0.27857142857142858</v>
      </c>
      <c r="G23" s="515"/>
      <c r="H23" s="284"/>
      <c r="I23" s="557"/>
      <c r="J23" s="100" t="s">
        <v>327</v>
      </c>
      <c r="K23" s="63">
        <v>40</v>
      </c>
      <c r="L23" s="152"/>
      <c r="M23" s="100"/>
      <c r="N23" s="152">
        <f>K23/100</f>
        <v>0.4</v>
      </c>
      <c r="O23" s="156"/>
      <c r="P23" s="594"/>
      <c r="Q23" s="559" t="s">
        <v>102</v>
      </c>
      <c r="R23" s="91"/>
      <c r="S23" s="236"/>
      <c r="T23" s="236"/>
      <c r="U23" s="235"/>
      <c r="V23" s="229"/>
      <c r="W23" s="590"/>
      <c r="X23" s="91" t="s">
        <v>178</v>
      </c>
      <c r="Y23" s="63">
        <v>25</v>
      </c>
      <c r="Z23" s="92">
        <f>Y23/100</f>
        <v>0.25</v>
      </c>
      <c r="AA23" s="407"/>
      <c r="AB23" s="100"/>
      <c r="AC23" s="296"/>
      <c r="AD23" s="594"/>
      <c r="AE23" s="423" t="s">
        <v>399</v>
      </c>
      <c r="AF23" s="535">
        <v>20</v>
      </c>
      <c r="AG23" s="91"/>
      <c r="AH23" s="230"/>
      <c r="AI23" s="230">
        <f>AF23/100</f>
        <v>0.2</v>
      </c>
      <c r="AJ23" s="229"/>
      <c r="AK23" s="4"/>
      <c r="AL23" s="111"/>
      <c r="AN23" s="96"/>
      <c r="AO23" s="97"/>
      <c r="AP23" s="10"/>
      <c r="AQ23" s="10"/>
      <c r="AR23" s="10"/>
      <c r="AS23" s="10"/>
      <c r="AT23" s="130"/>
    </row>
    <row r="24" spans="1:46" x14ac:dyDescent="0.25">
      <c r="A24" s="668"/>
      <c r="B24" s="557"/>
      <c r="C24" s="91" t="s">
        <v>304</v>
      </c>
      <c r="D24" s="91" t="s">
        <v>288</v>
      </c>
      <c r="E24" s="515"/>
      <c r="F24" s="515"/>
      <c r="G24" s="515"/>
      <c r="H24" s="284"/>
      <c r="I24" s="557"/>
      <c r="J24" s="100"/>
      <c r="K24" s="63"/>
      <c r="L24" s="152"/>
      <c r="M24" s="152" t="s">
        <v>106</v>
      </c>
      <c r="N24" s="100">
        <f>K24/100</f>
        <v>0</v>
      </c>
      <c r="O24" s="156"/>
      <c r="P24" s="594"/>
      <c r="Q24" s="599"/>
      <c r="R24" s="91"/>
      <c r="S24" s="236"/>
      <c r="T24" s="236"/>
      <c r="U24" s="235"/>
      <c r="V24" s="229"/>
      <c r="W24" s="590"/>
      <c r="X24" s="175"/>
      <c r="Y24" s="176"/>
      <c r="Z24" s="152"/>
      <c r="AA24" s="152"/>
      <c r="AB24" s="100"/>
      <c r="AC24" s="296"/>
      <c r="AD24" s="594"/>
      <c r="AE24" s="100" t="s">
        <v>400</v>
      </c>
      <c r="AF24" s="100">
        <v>12</v>
      </c>
      <c r="AG24" s="91"/>
      <c r="AH24" s="216"/>
      <c r="AI24" s="230">
        <f>AF24/100</f>
        <v>0.12</v>
      </c>
      <c r="AJ24" s="284"/>
      <c r="AL24" s="111"/>
      <c r="AN24" s="96"/>
      <c r="AO24" s="97"/>
      <c r="AP24" s="10"/>
      <c r="AQ24" s="10"/>
      <c r="AR24" s="10"/>
      <c r="AS24" s="10"/>
      <c r="AT24" s="130"/>
    </row>
    <row r="25" spans="1:46" x14ac:dyDescent="0.25">
      <c r="A25" s="668"/>
      <c r="B25" s="557"/>
      <c r="C25" s="91"/>
      <c r="D25" s="99"/>
      <c r="E25" s="152"/>
      <c r="F25" s="152"/>
      <c r="G25" s="152"/>
      <c r="H25" s="288"/>
      <c r="I25" s="557"/>
      <c r="J25" s="100"/>
      <c r="K25" s="99"/>
      <c r="L25" s="152"/>
      <c r="M25" s="152"/>
      <c r="N25" s="152"/>
      <c r="O25" s="156"/>
      <c r="P25" s="594"/>
      <c r="Q25" s="599"/>
      <c r="R25" s="91"/>
      <c r="S25" s="235"/>
      <c r="T25" s="235"/>
      <c r="U25" s="235"/>
      <c r="V25" s="229"/>
      <c r="W25" s="590"/>
      <c r="X25" s="175"/>
      <c r="Y25" s="176"/>
      <c r="Z25" s="152"/>
      <c r="AA25" s="152"/>
      <c r="AB25" s="152"/>
      <c r="AC25" s="297"/>
      <c r="AD25" s="594"/>
      <c r="AE25" s="106" t="s">
        <v>401</v>
      </c>
      <c r="AF25" s="100">
        <v>12</v>
      </c>
      <c r="AG25" s="91"/>
      <c r="AH25" s="216"/>
      <c r="AI25" s="230">
        <f>AF25/100</f>
        <v>0.12</v>
      </c>
      <c r="AJ25" s="285"/>
      <c r="AL25" s="130"/>
      <c r="AN25" s="96"/>
      <c r="AO25" s="97"/>
      <c r="AP25" s="10"/>
      <c r="AQ25" s="10"/>
      <c r="AR25" s="10"/>
      <c r="AS25" s="10"/>
      <c r="AT25" s="130"/>
    </row>
    <row r="26" spans="1:46" x14ac:dyDescent="0.25">
      <c r="A26" s="668"/>
      <c r="B26" s="558"/>
      <c r="C26" s="175"/>
      <c r="D26" s="176"/>
      <c r="E26" s="152"/>
      <c r="F26" s="152"/>
      <c r="G26" s="152"/>
      <c r="H26" s="288"/>
      <c r="I26" s="558"/>
      <c r="J26" s="91"/>
      <c r="K26" s="63"/>
      <c r="L26" s="152"/>
      <c r="M26" s="152"/>
      <c r="N26" s="152"/>
      <c r="O26" s="313"/>
      <c r="P26" s="595"/>
      <c r="Q26" s="600"/>
      <c r="R26" s="91"/>
      <c r="S26" s="235"/>
      <c r="T26" s="235"/>
      <c r="U26" s="235"/>
      <c r="V26" s="229"/>
      <c r="W26" s="591"/>
      <c r="X26" s="175"/>
      <c r="Y26" s="176"/>
      <c r="Z26" s="152"/>
      <c r="AA26" s="152"/>
      <c r="AB26" s="152"/>
      <c r="AC26" s="297"/>
      <c r="AD26" s="595"/>
      <c r="AE26" s="100" t="s">
        <v>402</v>
      </c>
      <c r="AF26" s="92" t="s">
        <v>403</v>
      </c>
      <c r="AG26" s="63"/>
      <c r="AH26" s="177"/>
      <c r="AI26" s="100"/>
      <c r="AJ26" s="285"/>
      <c r="AK26" s="4"/>
      <c r="AL26" s="130"/>
      <c r="AN26" s="96"/>
      <c r="AO26" s="97"/>
      <c r="AP26" s="10"/>
      <c r="AQ26" s="10"/>
      <c r="AR26" s="10"/>
      <c r="AS26" s="10"/>
      <c r="AT26" s="108"/>
    </row>
    <row r="27" spans="1:46" ht="18" customHeight="1" x14ac:dyDescent="0.25">
      <c r="A27" s="195" t="s">
        <v>13</v>
      </c>
      <c r="B27" s="497" t="s">
        <v>46</v>
      </c>
      <c r="C27" s="63"/>
      <c r="D27" s="4"/>
      <c r="E27" s="153"/>
      <c r="F27" s="153"/>
      <c r="G27" s="153"/>
      <c r="H27" s="288"/>
      <c r="I27" s="497" t="s">
        <v>46</v>
      </c>
      <c r="J27" s="63" t="s">
        <v>59</v>
      </c>
      <c r="K27" s="4" t="s">
        <v>65</v>
      </c>
      <c r="L27" s="153"/>
      <c r="M27" s="153"/>
      <c r="N27" s="153"/>
      <c r="O27" s="309"/>
      <c r="P27" s="497" t="s">
        <v>46</v>
      </c>
      <c r="Q27" s="498"/>
      <c r="R27" s="237"/>
      <c r="S27" s="238"/>
      <c r="T27" s="238"/>
      <c r="U27" s="238"/>
      <c r="V27" s="83"/>
      <c r="W27" s="497" t="s">
        <v>46</v>
      </c>
      <c r="X27" s="63" t="s">
        <v>59</v>
      </c>
      <c r="Y27" s="4" t="s">
        <v>65</v>
      </c>
      <c r="Z27" s="219"/>
      <c r="AA27" s="219"/>
      <c r="AB27" s="219"/>
      <c r="AC27" s="297"/>
      <c r="AD27" s="497" t="s">
        <v>46</v>
      </c>
      <c r="AE27" s="91"/>
      <c r="AF27" s="55"/>
      <c r="AG27" s="63"/>
      <c r="AH27" s="50"/>
      <c r="AI27" s="63"/>
      <c r="AJ27" s="114"/>
      <c r="AK27" s="10"/>
      <c r="AL27" s="130"/>
      <c r="AM27" s="4"/>
      <c r="AN27" s="172"/>
      <c r="AO27" s="130"/>
      <c r="AP27" s="130"/>
      <c r="AQ27" s="10"/>
      <c r="AR27" s="10"/>
      <c r="AS27" s="168"/>
      <c r="AT27" s="130"/>
    </row>
    <row r="28" spans="1:46" ht="18" customHeight="1" thickBot="1" x14ac:dyDescent="0.3">
      <c r="A28" s="7" t="s">
        <v>14</v>
      </c>
      <c r="B28" s="504" t="s">
        <v>0</v>
      </c>
      <c r="C28" s="517" t="str">
        <f>月菜單!I18</f>
        <v>黑糖饅頭</v>
      </c>
      <c r="D28" s="518" t="s">
        <v>281</v>
      </c>
      <c r="E28" s="198"/>
      <c r="F28" s="198"/>
      <c r="G28" s="65"/>
      <c r="H28" s="297"/>
      <c r="I28" s="64" t="s">
        <v>0</v>
      </c>
      <c r="J28" s="40"/>
      <c r="K28" s="65"/>
      <c r="L28" s="154"/>
      <c r="M28" s="154"/>
      <c r="N28" s="154"/>
      <c r="O28" s="309"/>
      <c r="P28" s="64" t="s">
        <v>0</v>
      </c>
      <c r="Q28" s="519">
        <f>月菜單!I20</f>
        <v>0</v>
      </c>
      <c r="R28" s="519" t="s">
        <v>282</v>
      </c>
      <c r="S28" s="241"/>
      <c r="T28" s="241"/>
      <c r="U28" s="241"/>
      <c r="V28" s="120"/>
      <c r="W28" s="240" t="s">
        <v>0</v>
      </c>
      <c r="X28" s="427"/>
      <c r="Y28" s="239"/>
      <c r="Z28" s="377"/>
      <c r="AA28" s="377"/>
      <c r="AB28" s="377"/>
      <c r="AC28" s="297"/>
      <c r="AD28" s="240" t="s">
        <v>0</v>
      </c>
      <c r="AE28" s="520" t="str">
        <f>月菜單!I22</f>
        <v>蔓越莓優格</v>
      </c>
      <c r="AF28" s="455" t="s">
        <v>313</v>
      </c>
      <c r="AG28" s="115"/>
      <c r="AH28" s="440"/>
      <c r="AI28" s="459"/>
      <c r="AJ28" s="474"/>
      <c r="AK28" s="39"/>
      <c r="AL28" s="39"/>
      <c r="AN28" s="172"/>
      <c r="AO28" s="10"/>
      <c r="AP28" s="130"/>
      <c r="AQ28" s="10"/>
      <c r="AR28" s="10"/>
      <c r="AS28" s="168"/>
      <c r="AT28" s="130"/>
    </row>
    <row r="29" spans="1:46" ht="20.100000000000001" customHeight="1" x14ac:dyDescent="0.25">
      <c r="A29" s="654" t="s">
        <v>15</v>
      </c>
      <c r="B29" s="572" t="s">
        <v>16</v>
      </c>
      <c r="C29" s="630"/>
      <c r="D29" s="161"/>
      <c r="E29" s="404">
        <f>SUM(E5:E28)</f>
        <v>5.833333333333333</v>
      </c>
      <c r="F29" s="488">
        <f>SUM(F7:F28)</f>
        <v>3.1305194805194803</v>
      </c>
      <c r="G29" s="404">
        <f>SUM(G5:G28)</f>
        <v>1.5</v>
      </c>
      <c r="H29" s="162"/>
      <c r="I29" s="572" t="s">
        <v>16</v>
      </c>
      <c r="J29" s="630"/>
      <c r="K29" s="161"/>
      <c r="L29" s="270">
        <f>SUM(L5:L28)</f>
        <v>7.05</v>
      </c>
      <c r="M29" s="162">
        <f>SUM(M5:M26)</f>
        <v>2.7185714285714284</v>
      </c>
      <c r="N29" s="162">
        <f>SUM(N5:N26)</f>
        <v>2.0500000000000003</v>
      </c>
      <c r="O29" s="324"/>
      <c r="P29" s="572" t="s">
        <v>16</v>
      </c>
      <c r="Q29" s="630"/>
      <c r="R29" s="161"/>
      <c r="S29" s="270">
        <f>SUM(S5:S28)</f>
        <v>6</v>
      </c>
      <c r="T29" s="270">
        <f>SUM(T5:T26)</f>
        <v>3.0857142857142854</v>
      </c>
      <c r="U29" s="487">
        <f>SUM(U5:U26)</f>
        <v>1.47</v>
      </c>
      <c r="V29" s="242"/>
      <c r="W29" s="572" t="s">
        <v>16</v>
      </c>
      <c r="X29" s="630"/>
      <c r="Y29" s="161"/>
      <c r="Z29" s="270">
        <f>SUM(Z5:Z28)</f>
        <v>5.6388888888888893</v>
      </c>
      <c r="AA29" s="270">
        <f>SUM(AA5:AA26)</f>
        <v>3.0928571428571425</v>
      </c>
      <c r="AB29" s="487">
        <f>SUM(AB5:AB26)</f>
        <v>1.65</v>
      </c>
      <c r="AC29" s="242"/>
      <c r="AD29" s="475" t="s">
        <v>16</v>
      </c>
      <c r="AE29" s="475"/>
      <c r="AF29" s="475"/>
      <c r="AG29" s="485">
        <f>SUM(AG5:AG28)</f>
        <v>5.5686274509803919</v>
      </c>
      <c r="AH29" s="485">
        <f>SUM(AH5:AH26)</f>
        <v>2.8181818181818183</v>
      </c>
      <c r="AI29" s="475">
        <f>SUM(AI5:AI26)</f>
        <v>1.94</v>
      </c>
      <c r="AJ29" s="475"/>
      <c r="AK29" s="10"/>
      <c r="AL29" s="130"/>
      <c r="AN29" s="172"/>
      <c r="AO29" s="130"/>
      <c r="AP29" s="130"/>
      <c r="AQ29" s="10"/>
      <c r="AR29" s="10"/>
      <c r="AS29" s="10"/>
      <c r="AT29" s="130"/>
    </row>
    <row r="30" spans="1:46" ht="20.100000000000001" customHeight="1" x14ac:dyDescent="0.25">
      <c r="A30" s="655"/>
      <c r="B30" s="566" t="s">
        <v>57</v>
      </c>
      <c r="C30" s="567"/>
      <c r="D30" s="167">
        <f>E29</f>
        <v>5.833333333333333</v>
      </c>
      <c r="E30" s="152"/>
      <c r="F30" s="152"/>
      <c r="G30" s="152"/>
      <c r="H30" s="288"/>
      <c r="I30" s="566" t="s">
        <v>49</v>
      </c>
      <c r="J30" s="567"/>
      <c r="K30" s="167">
        <f>L29</f>
        <v>7.05</v>
      </c>
      <c r="L30" s="152"/>
      <c r="M30" s="152"/>
      <c r="N30" s="152"/>
      <c r="O30" s="313"/>
      <c r="P30" s="566" t="s">
        <v>49</v>
      </c>
      <c r="Q30" s="567"/>
      <c r="R30" s="167">
        <f>S29</f>
        <v>6</v>
      </c>
      <c r="S30" s="152"/>
      <c r="T30" s="152"/>
      <c r="U30" s="91"/>
      <c r="V30" s="378"/>
      <c r="W30" s="566" t="s">
        <v>49</v>
      </c>
      <c r="X30" s="567"/>
      <c r="Y30" s="167">
        <f>Z29</f>
        <v>5.6388888888888893</v>
      </c>
      <c r="Z30" s="152"/>
      <c r="AA30" s="152"/>
      <c r="AB30" s="91"/>
      <c r="AC30" s="495"/>
      <c r="AD30" s="676" t="s">
        <v>49</v>
      </c>
      <c r="AE30" s="567"/>
      <c r="AF30" s="167">
        <f>AG29</f>
        <v>5.5686274509803919</v>
      </c>
      <c r="AG30" s="167"/>
      <c r="AH30" s="486"/>
      <c r="AI30" s="91"/>
      <c r="AJ30" s="461"/>
      <c r="AK30" s="86"/>
      <c r="AL30" s="130"/>
      <c r="AN30" s="172"/>
      <c r="AO30" s="10"/>
      <c r="AP30" s="10"/>
      <c r="AQ30" s="10"/>
      <c r="AR30" s="10"/>
      <c r="AS30" s="10"/>
      <c r="AT30" s="130"/>
    </row>
    <row r="31" spans="1:46" ht="20.100000000000001" customHeight="1" x14ac:dyDescent="0.25">
      <c r="A31" s="655"/>
      <c r="B31" s="566" t="s">
        <v>42</v>
      </c>
      <c r="C31" s="567"/>
      <c r="D31" s="243">
        <f>F29</f>
        <v>3.1305194805194803</v>
      </c>
      <c r="E31" s="155"/>
      <c r="F31" s="50"/>
      <c r="G31" s="155"/>
      <c r="H31" s="288"/>
      <c r="I31" s="566" t="s">
        <v>42</v>
      </c>
      <c r="J31" s="567"/>
      <c r="K31" s="243">
        <f>M29</f>
        <v>2.7185714285714284</v>
      </c>
      <c r="L31" s="155"/>
      <c r="M31" s="155"/>
      <c r="N31" s="155"/>
      <c r="O31" s="313"/>
      <c r="P31" s="566" t="s">
        <v>42</v>
      </c>
      <c r="Q31" s="567"/>
      <c r="R31" s="117">
        <f>T29</f>
        <v>3.0857142857142854</v>
      </c>
      <c r="S31" s="155"/>
      <c r="T31" s="155"/>
      <c r="U31" s="117"/>
      <c r="V31" s="378"/>
      <c r="W31" s="566" t="s">
        <v>42</v>
      </c>
      <c r="X31" s="567"/>
      <c r="Y31" s="117">
        <f>AA29</f>
        <v>3.0928571428571425</v>
      </c>
      <c r="Z31" s="155"/>
      <c r="AA31" s="155"/>
      <c r="AB31" s="117"/>
      <c r="AC31" s="495"/>
      <c r="AD31" s="676" t="s">
        <v>42</v>
      </c>
      <c r="AE31" s="567"/>
      <c r="AF31" s="117">
        <f>AH29</f>
        <v>2.8181818181818183</v>
      </c>
      <c r="AG31" s="117"/>
      <c r="AH31" s="469"/>
      <c r="AI31" s="117"/>
      <c r="AJ31" s="461"/>
      <c r="AK31" s="86"/>
      <c r="AL31" s="130"/>
      <c r="AN31" s="172"/>
      <c r="AO31" s="10"/>
      <c r="AP31" s="130"/>
      <c r="AQ31" s="10"/>
      <c r="AR31" s="10"/>
      <c r="AS31" s="10"/>
      <c r="AT31" s="130"/>
    </row>
    <row r="32" spans="1:46" ht="20.100000000000001" customHeight="1" x14ac:dyDescent="0.25">
      <c r="A32" s="655"/>
      <c r="B32" s="566" t="s">
        <v>338</v>
      </c>
      <c r="C32" s="567"/>
      <c r="D32" s="117">
        <f>G29</f>
        <v>1.5</v>
      </c>
      <c r="E32" s="155"/>
      <c r="F32" s="155"/>
      <c r="G32" s="155"/>
      <c r="H32" s="288"/>
      <c r="I32" s="566" t="s">
        <v>338</v>
      </c>
      <c r="J32" s="567"/>
      <c r="K32" s="117">
        <f>N29</f>
        <v>2.0500000000000003</v>
      </c>
      <c r="L32" s="155"/>
      <c r="M32" s="155"/>
      <c r="N32" s="155"/>
      <c r="O32" s="313"/>
      <c r="P32" s="566" t="s">
        <v>338</v>
      </c>
      <c r="Q32" s="567"/>
      <c r="R32" s="117">
        <f>U29</f>
        <v>1.47</v>
      </c>
      <c r="S32" s="155"/>
      <c r="T32" s="155"/>
      <c r="U32" s="117"/>
      <c r="V32" s="378"/>
      <c r="W32" s="566" t="s">
        <v>338</v>
      </c>
      <c r="X32" s="567"/>
      <c r="Y32" s="117">
        <f>AB29</f>
        <v>1.65</v>
      </c>
      <c r="Z32" s="155"/>
      <c r="AA32" s="155"/>
      <c r="AB32" s="117"/>
      <c r="AC32" s="495"/>
      <c r="AD32" s="676" t="s">
        <v>338</v>
      </c>
      <c r="AE32" s="567"/>
      <c r="AF32" s="117">
        <f>AI29</f>
        <v>1.94</v>
      </c>
      <c r="AG32" s="117"/>
      <c r="AH32" s="469"/>
      <c r="AI32" s="117"/>
      <c r="AJ32" s="461"/>
      <c r="AK32" s="87"/>
      <c r="AL32" s="130"/>
      <c r="AN32" s="130"/>
      <c r="AO32" s="130"/>
      <c r="AP32" s="4"/>
      <c r="AQ32" s="95"/>
      <c r="AR32" s="95"/>
      <c r="AS32" s="95"/>
      <c r="AT32" s="130"/>
    </row>
    <row r="33" spans="1:47" x14ac:dyDescent="0.25">
      <c r="A33" s="655"/>
      <c r="B33" s="566" t="s">
        <v>339</v>
      </c>
      <c r="C33" s="567"/>
      <c r="D33" s="67"/>
      <c r="E33" s="156"/>
      <c r="F33" s="156"/>
      <c r="G33" s="156"/>
      <c r="H33" s="288"/>
      <c r="I33" s="566" t="s">
        <v>339</v>
      </c>
      <c r="J33" s="567"/>
      <c r="K33" s="67">
        <v>1</v>
      </c>
      <c r="L33" s="156"/>
      <c r="M33" s="156"/>
      <c r="N33" s="156"/>
      <c r="O33" s="313"/>
      <c r="P33" s="566" t="s">
        <v>339</v>
      </c>
      <c r="Q33" s="567"/>
      <c r="R33" s="67"/>
      <c r="S33" s="156"/>
      <c r="T33" s="156"/>
      <c r="U33" s="67"/>
      <c r="V33" s="379"/>
      <c r="W33" s="566" t="s">
        <v>339</v>
      </c>
      <c r="X33" s="567"/>
      <c r="Y33" s="67">
        <v>1</v>
      </c>
      <c r="Z33" s="156"/>
      <c r="AA33" s="156"/>
      <c r="AB33" s="67"/>
      <c r="AC33" s="465"/>
      <c r="AD33" s="676" t="s">
        <v>339</v>
      </c>
      <c r="AE33" s="567"/>
      <c r="AF33" s="67">
        <v>1</v>
      </c>
      <c r="AG33" s="67"/>
      <c r="AH33" s="470"/>
      <c r="AI33" s="67"/>
      <c r="AJ33" s="462"/>
      <c r="AK33" s="87"/>
      <c r="AL33" s="130"/>
      <c r="AN33" s="130"/>
      <c r="AO33" s="130"/>
      <c r="AP33" s="10"/>
      <c r="AQ33" s="10"/>
      <c r="AR33" s="10"/>
      <c r="AS33" s="10"/>
      <c r="AT33" s="130"/>
    </row>
    <row r="34" spans="1:47" x14ac:dyDescent="0.25">
      <c r="A34" s="655"/>
      <c r="B34" s="631" t="s">
        <v>67</v>
      </c>
      <c r="C34" s="588"/>
      <c r="D34" s="80"/>
      <c r="E34" s="157"/>
      <c r="F34" s="157"/>
      <c r="G34" s="157"/>
      <c r="H34" s="289"/>
      <c r="I34" s="575" t="s">
        <v>10</v>
      </c>
      <c r="J34" s="576"/>
      <c r="K34" s="80"/>
      <c r="L34" s="157"/>
      <c r="M34" s="157"/>
      <c r="N34" s="157"/>
      <c r="O34" s="325"/>
      <c r="P34" s="575" t="s">
        <v>10</v>
      </c>
      <c r="Q34" s="576"/>
      <c r="R34" s="80"/>
      <c r="S34" s="157"/>
      <c r="T34" s="157"/>
      <c r="U34" s="80"/>
      <c r="V34" s="379"/>
      <c r="W34" s="575" t="s">
        <v>10</v>
      </c>
      <c r="X34" s="576"/>
      <c r="Y34" s="80"/>
      <c r="Z34" s="157"/>
      <c r="AA34" s="157"/>
      <c r="AB34" s="80"/>
      <c r="AC34" s="465"/>
      <c r="AD34" s="675" t="s">
        <v>10</v>
      </c>
      <c r="AE34" s="576"/>
      <c r="AF34" s="80"/>
      <c r="AG34" s="80"/>
      <c r="AH34" s="471"/>
      <c r="AI34" s="80"/>
      <c r="AJ34" s="462"/>
      <c r="AK34" s="84"/>
      <c r="AL34" s="39"/>
      <c r="AN34" s="103"/>
      <c r="AO34" s="103"/>
      <c r="AP34" s="103"/>
      <c r="AQ34" s="103"/>
      <c r="AR34" s="103"/>
      <c r="AS34" s="103"/>
      <c r="AT34" s="103"/>
    </row>
    <row r="35" spans="1:47" s="26" customFormat="1" x14ac:dyDescent="0.25">
      <c r="A35" s="655"/>
      <c r="B35" s="677" t="s">
        <v>9</v>
      </c>
      <c r="C35" s="678"/>
      <c r="D35" s="75">
        <v>2.5</v>
      </c>
      <c r="E35" s="158"/>
      <c r="F35" s="158"/>
      <c r="G35" s="158"/>
      <c r="H35" s="290"/>
      <c r="I35" s="677" t="s">
        <v>9</v>
      </c>
      <c r="J35" s="678"/>
      <c r="K35" s="75" t="s">
        <v>158</v>
      </c>
      <c r="L35" s="158"/>
      <c r="M35" s="158"/>
      <c r="N35" s="158"/>
      <c r="O35" s="344"/>
      <c r="P35" s="677" t="s">
        <v>9</v>
      </c>
      <c r="Q35" s="678"/>
      <c r="R35" s="75" t="s">
        <v>95</v>
      </c>
      <c r="S35" s="158"/>
      <c r="T35" s="158"/>
      <c r="U35" s="75"/>
      <c r="V35" s="247"/>
      <c r="W35" s="677" t="s">
        <v>9</v>
      </c>
      <c r="X35" s="678"/>
      <c r="Y35" s="75" t="s">
        <v>95</v>
      </c>
      <c r="Z35" s="158"/>
      <c r="AA35" s="158"/>
      <c r="AB35" s="75"/>
      <c r="AC35" s="466"/>
      <c r="AD35" s="679" t="s">
        <v>9</v>
      </c>
      <c r="AE35" s="678"/>
      <c r="AF35" s="75" t="s">
        <v>56</v>
      </c>
      <c r="AG35" s="75"/>
      <c r="AH35" s="472"/>
      <c r="AI35" s="75"/>
      <c r="AJ35" s="463"/>
      <c r="AK35" s="85"/>
      <c r="AL35" s="102"/>
      <c r="AN35" s="103"/>
      <c r="AO35" s="103"/>
      <c r="AP35" s="10"/>
      <c r="AQ35" s="10"/>
      <c r="AR35" s="10"/>
      <c r="AS35" s="10"/>
      <c r="AT35" s="130"/>
      <c r="AU35"/>
    </row>
    <row r="36" spans="1:47" s="26" customFormat="1" ht="24" customHeight="1" thickBot="1" x14ac:dyDescent="0.3">
      <c r="A36" s="656"/>
      <c r="B36" s="577" t="s">
        <v>50</v>
      </c>
      <c r="C36" s="578"/>
      <c r="D36" s="74">
        <f>D30*70+D31*75+D32*25+D33*60+D34*120+D35*45</f>
        <v>793.12229437229439</v>
      </c>
      <c r="E36" s="159"/>
      <c r="F36" s="159"/>
      <c r="G36" s="159"/>
      <c r="H36" s="359"/>
      <c r="I36" s="577" t="s">
        <v>50</v>
      </c>
      <c r="J36" s="578"/>
      <c r="K36" s="74">
        <f>K30*70+K31*75+K32*25+K33*60+K34*120+K35*45</f>
        <v>921.14285714285711</v>
      </c>
      <c r="L36" s="159"/>
      <c r="M36" s="159"/>
      <c r="N36" s="159"/>
      <c r="O36" s="353"/>
      <c r="P36" s="577" t="s">
        <v>50</v>
      </c>
      <c r="Q36" s="578"/>
      <c r="R36" s="74">
        <f>R30*70+R31*75+R32*25+R33*60+R34*120+R35*45</f>
        <v>800.67857142857144</v>
      </c>
      <c r="S36" s="159"/>
      <c r="T36" s="159"/>
      <c r="U36" s="74"/>
      <c r="V36" s="248"/>
      <c r="W36" s="577" t="s">
        <v>50</v>
      </c>
      <c r="X36" s="578"/>
      <c r="Y36" s="74">
        <f>Y30*70+Y31*75+Y32*25+Y33*60+Y34*120+Y35*45</f>
        <v>840.43650793650795</v>
      </c>
      <c r="Z36" s="159"/>
      <c r="AA36" s="159"/>
      <c r="AB36" s="74"/>
      <c r="AC36" s="467"/>
      <c r="AD36" s="685" t="s">
        <v>50</v>
      </c>
      <c r="AE36" s="653"/>
      <c r="AF36" s="186">
        <f>AF30*70+AF31*75+AF32*25+AF33*60+AF34*120+AF35*45</f>
        <v>822.16755793226389</v>
      </c>
      <c r="AG36" s="186"/>
      <c r="AH36" s="686"/>
      <c r="AI36" s="74"/>
      <c r="AJ36" s="489"/>
      <c r="AK36" s="10"/>
      <c r="AL36" s="10"/>
      <c r="AN36" s="103"/>
      <c r="AO36" s="103"/>
      <c r="AP36" s="86"/>
      <c r="AQ36" s="86"/>
      <c r="AR36" s="86"/>
      <c r="AS36" s="86"/>
      <c r="AT36" s="130"/>
      <c r="AU36"/>
    </row>
    <row r="37" spans="1:47" s="26" customFormat="1" x14ac:dyDescent="0.25">
      <c r="A37" s="26" t="s">
        <v>17</v>
      </c>
      <c r="H37" s="292"/>
      <c r="I37" s="26" t="s">
        <v>18</v>
      </c>
      <c r="K37" s="26" t="s">
        <v>19</v>
      </c>
      <c r="O37" s="320"/>
      <c r="P37" s="26" t="s">
        <v>20</v>
      </c>
      <c r="Y37" s="26" t="s">
        <v>21</v>
      </c>
      <c r="AJ37" s="96"/>
      <c r="AK37" s="10"/>
      <c r="AL37" s="10"/>
      <c r="AM37" s="130"/>
      <c r="AN37" s="103"/>
      <c r="AO37" s="103"/>
      <c r="AP37" s="86"/>
      <c r="AQ37" s="86"/>
      <c r="AR37" s="86"/>
      <c r="AS37" s="86"/>
      <c r="AT37" s="130"/>
      <c r="AU37"/>
    </row>
    <row r="38" spans="1:47" s="3" customFormat="1" ht="19.5" x14ac:dyDescent="0.3">
      <c r="A38" s="547" t="s">
        <v>22</v>
      </c>
      <c r="B38" s="547"/>
      <c r="C38" s="547"/>
      <c r="D38" s="547"/>
      <c r="E38" s="547"/>
      <c r="F38" s="547"/>
      <c r="G38" s="547"/>
      <c r="H38" s="547"/>
      <c r="I38" s="547"/>
      <c r="J38" s="547"/>
      <c r="K38" s="547"/>
      <c r="L38" s="493"/>
      <c r="M38" s="493"/>
      <c r="N38" s="493"/>
      <c r="O38" s="322"/>
      <c r="P38" s="43"/>
      <c r="Q38" s="43"/>
      <c r="R38" s="43"/>
      <c r="S38" s="43"/>
      <c r="T38" s="43"/>
      <c r="U38" s="43"/>
      <c r="V38" s="43"/>
      <c r="W38" s="43"/>
      <c r="AK38"/>
      <c r="AL38" s="132"/>
      <c r="AM38" s="119"/>
      <c r="AN38" s="103"/>
      <c r="AO38" s="103"/>
      <c r="AP38" s="87"/>
      <c r="AQ38" s="87"/>
      <c r="AR38" s="87"/>
      <c r="AS38" s="87"/>
      <c r="AT38" s="130"/>
      <c r="AU38"/>
    </row>
    <row r="39" spans="1:47" s="29" customFormat="1" ht="19.5" x14ac:dyDescent="0.25">
      <c r="A39" s="546" t="s">
        <v>12</v>
      </c>
      <c r="B39" s="546"/>
      <c r="C39" s="546"/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  <c r="Q39" s="546"/>
      <c r="R39" s="546"/>
      <c r="S39" s="546"/>
      <c r="T39" s="546"/>
      <c r="U39" s="546"/>
      <c r="V39" s="546"/>
      <c r="W39" s="546"/>
      <c r="X39" s="546"/>
      <c r="AH39" s="172"/>
      <c r="AI39" s="4"/>
      <c r="AJ39" s="4"/>
      <c r="AK39" s="10"/>
      <c r="AL39" s="10"/>
      <c r="AM39" s="119"/>
      <c r="AN39" s="103"/>
      <c r="AO39" s="103"/>
      <c r="AP39" s="87"/>
      <c r="AQ39" s="87"/>
      <c r="AR39" s="87"/>
      <c r="AS39" s="87"/>
      <c r="AT39" s="130"/>
      <c r="AU39"/>
    </row>
    <row r="40" spans="1:47" s="29" customFormat="1" ht="19.5" x14ac:dyDescent="0.3">
      <c r="A40" s="30" t="s">
        <v>11</v>
      </c>
      <c r="B40" s="30"/>
      <c r="C40" s="30"/>
      <c r="H40" s="293"/>
      <c r="I40" s="505"/>
      <c r="J40" s="505"/>
      <c r="K40" s="492"/>
      <c r="L40" s="506"/>
      <c r="M40" s="506"/>
      <c r="N40" s="506"/>
      <c r="O40" s="507"/>
      <c r="P40" s="505"/>
      <c r="Q40" s="505"/>
      <c r="R40" s="505"/>
      <c r="S40" s="506"/>
      <c r="T40" s="506"/>
      <c r="U40" s="506"/>
      <c r="V40" s="505"/>
      <c r="W40" s="508"/>
      <c r="X40" s="506"/>
      <c r="Y40" s="506"/>
      <c r="Z40" s="506"/>
      <c r="AA40" s="506"/>
      <c r="AB40" s="506"/>
      <c r="AC40" s="506"/>
      <c r="AD40" s="172"/>
      <c r="AE40" s="509"/>
      <c r="AF40" s="510"/>
      <c r="AG40" s="511"/>
      <c r="AH40" s="510"/>
      <c r="AI40" s="509"/>
      <c r="AJ40" s="24"/>
      <c r="AK40" s="24"/>
      <c r="AL40" s="10"/>
      <c r="AM40" s="87"/>
      <c r="AN40" s="103"/>
      <c r="AO40" s="103"/>
      <c r="AP40" s="84"/>
      <c r="AQ40" s="84"/>
      <c r="AR40" s="84"/>
      <c r="AS40" s="84"/>
      <c r="AT40" s="39"/>
      <c r="AU40"/>
    </row>
    <row r="41" spans="1:47" x14ac:dyDescent="0.25">
      <c r="I41" s="172"/>
      <c r="J41" s="513"/>
      <c r="K41" s="513"/>
      <c r="L41" s="510"/>
      <c r="M41" s="510"/>
      <c r="N41" s="509"/>
      <c r="O41" s="514"/>
      <c r="P41" s="512"/>
      <c r="Q41" s="512"/>
      <c r="R41" s="512"/>
      <c r="S41" s="512"/>
      <c r="T41" s="512"/>
      <c r="U41" s="512"/>
      <c r="V41" s="512"/>
      <c r="W41" s="512"/>
      <c r="X41" s="512"/>
      <c r="Y41" s="512"/>
      <c r="Z41" s="512"/>
      <c r="AA41" s="512"/>
      <c r="AB41" s="512"/>
      <c r="AC41" s="512"/>
      <c r="AD41" s="172"/>
      <c r="AE41" s="509"/>
      <c r="AF41" s="510"/>
      <c r="AG41" s="511"/>
      <c r="AH41" s="509"/>
      <c r="AI41" s="509"/>
      <c r="AJ41" s="24"/>
      <c r="AK41" s="24"/>
      <c r="AL41" s="10"/>
      <c r="AN41" s="104"/>
      <c r="AO41" s="104"/>
      <c r="AP41" s="85"/>
      <c r="AQ41" s="85"/>
      <c r="AR41" s="85"/>
      <c r="AS41" s="85"/>
      <c r="AT41" s="102"/>
    </row>
    <row r="42" spans="1:47" x14ac:dyDescent="0.25">
      <c r="I42" s="172"/>
      <c r="J42" s="24"/>
      <c r="K42" s="511"/>
      <c r="L42" s="511"/>
      <c r="M42" s="509"/>
      <c r="N42" s="509"/>
      <c r="O42" s="514"/>
      <c r="P42" s="512"/>
      <c r="Q42" s="512"/>
      <c r="R42" s="512"/>
      <c r="S42" s="512"/>
      <c r="T42" s="512"/>
      <c r="U42" s="512"/>
      <c r="V42" s="512"/>
      <c r="W42" s="512"/>
      <c r="X42" s="512"/>
      <c r="Y42" s="512"/>
      <c r="Z42" s="512"/>
      <c r="AA42" s="512"/>
      <c r="AB42" s="512"/>
      <c r="AC42" s="512"/>
      <c r="AD42" s="172"/>
      <c r="AE42" s="509"/>
      <c r="AF42" s="509"/>
      <c r="AG42" s="511"/>
      <c r="AH42" s="512"/>
      <c r="AI42" s="509"/>
      <c r="AJ42" s="24"/>
      <c r="AK42" s="24"/>
      <c r="AL42" s="10"/>
    </row>
    <row r="43" spans="1:47" x14ac:dyDescent="0.25">
      <c r="I43" s="172"/>
      <c r="J43" s="509"/>
      <c r="K43" s="511"/>
      <c r="L43" s="510"/>
      <c r="M43" s="509"/>
      <c r="N43" s="509"/>
      <c r="O43" s="514"/>
      <c r="P43" s="512"/>
      <c r="Q43" s="512"/>
      <c r="R43" s="512"/>
      <c r="S43" s="512"/>
      <c r="T43" s="512"/>
      <c r="U43" s="512"/>
      <c r="V43" s="512"/>
      <c r="W43" s="512"/>
      <c r="X43" s="512"/>
      <c r="Y43" s="512"/>
      <c r="Z43" s="512"/>
      <c r="AA43" s="512"/>
      <c r="AB43" s="512"/>
      <c r="AC43" s="512"/>
      <c r="AD43" s="172"/>
      <c r="AE43" s="509"/>
      <c r="AF43" s="509"/>
      <c r="AG43" s="511"/>
      <c r="AH43" s="512"/>
      <c r="AI43" s="512"/>
      <c r="AJ43" s="24"/>
      <c r="AK43" s="24"/>
      <c r="AL43" s="10"/>
    </row>
    <row r="44" spans="1:47" x14ac:dyDescent="0.25">
      <c r="I44" s="172"/>
      <c r="J44" s="24"/>
      <c r="K44" s="24"/>
      <c r="L44" s="512"/>
      <c r="M44" s="509"/>
      <c r="N44" s="512"/>
      <c r="O44" s="514"/>
      <c r="P44" s="512"/>
      <c r="Q44" s="512"/>
      <c r="R44" s="512"/>
      <c r="S44" s="512"/>
      <c r="T44" s="512"/>
      <c r="U44" s="512"/>
      <c r="V44" s="512"/>
      <c r="W44" s="512"/>
      <c r="X44" s="512"/>
      <c r="Y44" s="512"/>
      <c r="Z44" s="512"/>
      <c r="AA44" s="512"/>
      <c r="AB44" s="512"/>
      <c r="AC44" s="512"/>
      <c r="AD44" s="172"/>
      <c r="AE44" s="512"/>
      <c r="AF44" s="512"/>
      <c r="AG44" s="511"/>
      <c r="AH44" s="512"/>
      <c r="AI44" s="512"/>
      <c r="AJ44" s="512"/>
      <c r="AK44" s="512"/>
    </row>
    <row r="45" spans="1:47" x14ac:dyDescent="0.25">
      <c r="I45" s="172"/>
      <c r="J45" s="24"/>
      <c r="K45" s="24"/>
      <c r="L45" s="512"/>
      <c r="M45" s="512"/>
      <c r="N45" s="512"/>
      <c r="O45" s="514"/>
      <c r="P45" s="512"/>
      <c r="Q45" s="512"/>
      <c r="R45" s="512"/>
      <c r="S45" s="512"/>
      <c r="T45" s="512"/>
      <c r="U45" s="512"/>
      <c r="V45" s="512"/>
      <c r="W45" s="512"/>
      <c r="X45" s="512"/>
      <c r="Y45" s="512"/>
      <c r="Z45" s="512"/>
      <c r="AA45" s="512"/>
      <c r="AB45" s="512"/>
      <c r="AC45" s="512"/>
      <c r="AD45" s="512"/>
      <c r="AE45" s="512"/>
      <c r="AF45" s="512"/>
      <c r="AG45" s="512"/>
      <c r="AH45" s="512"/>
      <c r="AI45" s="512"/>
      <c r="AJ45" s="512"/>
      <c r="AK45" s="512"/>
    </row>
    <row r="46" spans="1:47" x14ac:dyDescent="0.25">
      <c r="I46" s="512"/>
      <c r="J46" s="512"/>
      <c r="K46" s="512"/>
      <c r="L46" s="512"/>
      <c r="M46" s="512"/>
      <c r="N46" s="512"/>
      <c r="O46" s="514"/>
      <c r="P46" s="512"/>
      <c r="Q46" s="512"/>
      <c r="R46" s="512"/>
      <c r="S46" s="512"/>
      <c r="T46" s="512"/>
      <c r="U46" s="512"/>
      <c r="V46" s="512"/>
      <c r="W46" s="512"/>
      <c r="X46" s="512"/>
      <c r="Y46" s="512"/>
      <c r="Z46" s="512"/>
      <c r="AA46" s="512"/>
      <c r="AB46" s="512"/>
      <c r="AC46" s="512"/>
      <c r="AD46" s="512"/>
      <c r="AE46" s="512"/>
      <c r="AF46" s="512"/>
      <c r="AG46" s="512"/>
      <c r="AH46" s="512"/>
      <c r="AI46" s="512"/>
      <c r="AJ46" s="512"/>
      <c r="AK46" s="512"/>
    </row>
    <row r="47" spans="1:47" x14ac:dyDescent="0.25">
      <c r="I47" s="170"/>
      <c r="J47" s="24"/>
      <c r="K47" s="513"/>
      <c r="L47" s="509"/>
      <c r="M47" s="509"/>
      <c r="N47" s="509"/>
      <c r="O47" s="514"/>
      <c r="P47" s="512"/>
      <c r="Q47" s="512"/>
      <c r="R47" s="512"/>
      <c r="S47" s="512"/>
      <c r="T47" s="512"/>
      <c r="U47" s="512"/>
      <c r="V47" s="512"/>
      <c r="W47" s="512"/>
      <c r="X47" s="512"/>
      <c r="Y47" s="512"/>
      <c r="Z47" s="512"/>
      <c r="AA47" s="512"/>
      <c r="AB47" s="512"/>
      <c r="AC47" s="512"/>
      <c r="AD47" s="512"/>
      <c r="AE47" s="512"/>
      <c r="AF47" s="512"/>
      <c r="AG47" s="512"/>
      <c r="AH47" s="512"/>
      <c r="AI47" s="512"/>
      <c r="AJ47" s="512"/>
      <c r="AK47" s="512"/>
    </row>
    <row r="48" spans="1:47" x14ac:dyDescent="0.25">
      <c r="I48" s="170"/>
      <c r="J48" s="24"/>
      <c r="K48" s="513"/>
      <c r="L48" s="510"/>
      <c r="M48" s="510"/>
      <c r="N48" s="509"/>
      <c r="O48" s="514"/>
      <c r="P48" s="512"/>
      <c r="Q48" s="512"/>
      <c r="R48" s="512"/>
      <c r="S48" s="512"/>
      <c r="T48" s="512"/>
      <c r="U48" s="512"/>
      <c r="V48" s="512"/>
      <c r="W48" s="512"/>
      <c r="X48" s="512"/>
      <c r="Y48" s="512"/>
      <c r="Z48" s="512"/>
      <c r="AA48" s="512"/>
      <c r="AB48" s="512"/>
      <c r="AC48" s="512"/>
      <c r="AD48" s="512"/>
      <c r="AE48" s="512"/>
      <c r="AF48" s="512"/>
      <c r="AG48" s="512"/>
      <c r="AH48" s="512"/>
      <c r="AI48" s="512"/>
      <c r="AJ48" s="512"/>
      <c r="AK48" s="512"/>
    </row>
    <row r="49" spans="9:37" x14ac:dyDescent="0.25">
      <c r="I49" s="170"/>
      <c r="J49" s="24"/>
      <c r="K49" s="513"/>
      <c r="L49" s="510"/>
      <c r="M49" s="509"/>
      <c r="N49" s="509"/>
      <c r="O49" s="514"/>
      <c r="P49" s="512"/>
      <c r="Q49" s="512"/>
      <c r="R49" s="512"/>
      <c r="S49" s="512"/>
      <c r="T49" s="512"/>
      <c r="U49" s="512"/>
      <c r="V49" s="512"/>
      <c r="W49" s="512"/>
      <c r="X49" s="512"/>
      <c r="Y49" s="512"/>
      <c r="Z49" s="512"/>
      <c r="AA49" s="512"/>
      <c r="AB49" s="512"/>
      <c r="AC49" s="512"/>
      <c r="AD49" s="512"/>
      <c r="AE49" s="512"/>
      <c r="AF49" s="512"/>
      <c r="AG49" s="512"/>
      <c r="AH49" s="512"/>
      <c r="AI49" s="512"/>
      <c r="AJ49" s="512"/>
      <c r="AK49" s="512"/>
    </row>
    <row r="50" spans="9:37" x14ac:dyDescent="0.25">
      <c r="I50" s="170"/>
      <c r="J50" s="24"/>
      <c r="K50" s="513"/>
      <c r="L50" s="512"/>
      <c r="M50" s="509"/>
      <c r="N50" s="509"/>
      <c r="O50" s="514"/>
      <c r="P50" s="512"/>
      <c r="Q50" s="512"/>
      <c r="R50" s="512"/>
      <c r="S50" s="512"/>
      <c r="T50" s="512"/>
      <c r="U50" s="512"/>
      <c r="V50" s="512"/>
      <c r="W50" s="512"/>
      <c r="X50" s="512"/>
      <c r="Y50" s="512"/>
      <c r="Z50" s="512"/>
      <c r="AA50" s="512"/>
      <c r="AB50" s="512"/>
      <c r="AC50" s="512"/>
      <c r="AD50" s="512"/>
      <c r="AE50" s="512"/>
      <c r="AF50" s="512"/>
      <c r="AG50" s="512"/>
      <c r="AH50" s="512"/>
      <c r="AI50" s="512"/>
      <c r="AJ50" s="512"/>
      <c r="AK50" s="512"/>
    </row>
    <row r="51" spans="9:37" x14ac:dyDescent="0.25">
      <c r="I51" s="170"/>
      <c r="J51" s="24"/>
      <c r="K51" s="513"/>
      <c r="L51" s="509"/>
      <c r="M51" s="509"/>
      <c r="N51" s="509"/>
      <c r="O51" s="514"/>
      <c r="P51" s="512"/>
      <c r="Q51" s="512"/>
      <c r="R51" s="512"/>
      <c r="S51" s="512"/>
      <c r="T51" s="512"/>
      <c r="U51" s="512"/>
      <c r="V51" s="512"/>
      <c r="W51" s="512"/>
      <c r="X51" s="512"/>
      <c r="Y51" s="512"/>
      <c r="Z51" s="512"/>
      <c r="AA51" s="512"/>
      <c r="AB51" s="512"/>
      <c r="AC51" s="512"/>
      <c r="AD51" s="512"/>
      <c r="AE51" s="512"/>
      <c r="AF51" s="512"/>
      <c r="AG51" s="512"/>
      <c r="AH51" s="512"/>
      <c r="AI51" s="512"/>
      <c r="AJ51" s="512"/>
      <c r="AK51" s="512"/>
    </row>
    <row r="52" spans="9:37" x14ac:dyDescent="0.25">
      <c r="I52" s="512"/>
      <c r="J52" s="512"/>
      <c r="K52" s="512"/>
      <c r="L52" s="512"/>
      <c r="M52" s="512"/>
      <c r="N52" s="512"/>
      <c r="O52" s="514"/>
      <c r="P52" s="512"/>
      <c r="Q52" s="512"/>
      <c r="R52" s="512"/>
      <c r="S52" s="512"/>
      <c r="T52" s="512"/>
      <c r="U52" s="512"/>
      <c r="V52" s="512"/>
      <c r="W52" s="512"/>
      <c r="X52" s="512"/>
      <c r="Y52" s="512"/>
      <c r="Z52" s="512"/>
      <c r="AA52" s="512"/>
      <c r="AB52" s="512"/>
      <c r="AC52" s="512"/>
      <c r="AD52" s="512"/>
      <c r="AE52" s="512"/>
      <c r="AF52" s="512"/>
      <c r="AG52" s="512"/>
      <c r="AH52" s="512"/>
      <c r="AI52" s="512"/>
      <c r="AJ52" s="512"/>
      <c r="AK52" s="512"/>
    </row>
  </sheetData>
  <mergeCells count="90">
    <mergeCell ref="X18:X21"/>
    <mergeCell ref="W22:W26"/>
    <mergeCell ref="W5:W6"/>
    <mergeCell ref="A38:K38"/>
    <mergeCell ref="A39:X39"/>
    <mergeCell ref="W34:X34"/>
    <mergeCell ref="B22:B26"/>
    <mergeCell ref="P5:P6"/>
    <mergeCell ref="P17:P21"/>
    <mergeCell ref="P22:P26"/>
    <mergeCell ref="P7:P16"/>
    <mergeCell ref="I17:I21"/>
    <mergeCell ref="J18:J21"/>
    <mergeCell ref="I22:I26"/>
    <mergeCell ref="B17:B21"/>
    <mergeCell ref="B7:B11"/>
    <mergeCell ref="B5:B6"/>
    <mergeCell ref="I5:I6"/>
    <mergeCell ref="I7:I11"/>
    <mergeCell ref="I12:I16"/>
    <mergeCell ref="W7:W11"/>
    <mergeCell ref="AD33:AE33"/>
    <mergeCell ref="AD32:AE32"/>
    <mergeCell ref="P30:Q30"/>
    <mergeCell ref="W30:X30"/>
    <mergeCell ref="W31:X31"/>
    <mergeCell ref="P33:Q33"/>
    <mergeCell ref="AD36:AE36"/>
    <mergeCell ref="B35:C35"/>
    <mergeCell ref="I35:J35"/>
    <mergeCell ref="P35:Q35"/>
    <mergeCell ref="W35:X35"/>
    <mergeCell ref="AD35:AE35"/>
    <mergeCell ref="B36:C36"/>
    <mergeCell ref="I36:J36"/>
    <mergeCell ref="P36:Q36"/>
    <mergeCell ref="W36:X36"/>
    <mergeCell ref="A29:A36"/>
    <mergeCell ref="B34:C34"/>
    <mergeCell ref="I34:J34"/>
    <mergeCell ref="P34:Q34"/>
    <mergeCell ref="AD34:AE34"/>
    <mergeCell ref="B33:C33"/>
    <mergeCell ref="AD31:AE31"/>
    <mergeCell ref="B32:C32"/>
    <mergeCell ref="AD30:AE30"/>
    <mergeCell ref="B29:C29"/>
    <mergeCell ref="P29:Q29"/>
    <mergeCell ref="I30:J30"/>
    <mergeCell ref="B30:C30"/>
    <mergeCell ref="B31:C31"/>
    <mergeCell ref="I31:J31"/>
    <mergeCell ref="P31:Q31"/>
    <mergeCell ref="A1:AG1"/>
    <mergeCell ref="D2:J2"/>
    <mergeCell ref="O2:V2"/>
    <mergeCell ref="X2:AG2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AF3:AJ3"/>
    <mergeCell ref="W29:X29"/>
    <mergeCell ref="I29:J29"/>
    <mergeCell ref="W33:X33"/>
    <mergeCell ref="P32:Q32"/>
    <mergeCell ref="W32:X32"/>
    <mergeCell ref="I32:J32"/>
    <mergeCell ref="I33:J33"/>
    <mergeCell ref="A5:A6"/>
    <mergeCell ref="A22:A26"/>
    <mergeCell ref="A17:A21"/>
    <mergeCell ref="AE18:AE21"/>
    <mergeCell ref="AD22:AD26"/>
    <mergeCell ref="A12:A16"/>
    <mergeCell ref="Q23:Q26"/>
    <mergeCell ref="A7:A11"/>
    <mergeCell ref="B12:B16"/>
    <mergeCell ref="C18:C21"/>
    <mergeCell ref="AD5:AD6"/>
    <mergeCell ref="AD7:AD11"/>
    <mergeCell ref="AD12:AD16"/>
    <mergeCell ref="AD17:AD21"/>
    <mergeCell ref="W12:W16"/>
    <mergeCell ref="W17:W2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4</vt:i4>
      </vt:variant>
    </vt:vector>
  </HeadingPairs>
  <TitlesOfParts>
    <vt:vector size="13" baseType="lpstr">
      <vt:lpstr>月菜單</vt:lpstr>
      <vt:lpstr>第1週</vt:lpstr>
      <vt:lpstr>Sheet1</vt:lpstr>
      <vt:lpstr>Sheet2</vt:lpstr>
      <vt:lpstr>Sheet3</vt:lpstr>
      <vt:lpstr>第2週</vt:lpstr>
      <vt:lpstr>第3週</vt:lpstr>
      <vt:lpstr>第4週</vt:lpstr>
      <vt:lpstr>第5週</vt:lpstr>
      <vt:lpstr>月菜單!Print_Area</vt:lpstr>
      <vt:lpstr>第1週!Print_Area</vt:lpstr>
      <vt:lpstr>第2週!Print_Area</vt:lpstr>
      <vt:lpstr>第3週!Print_Area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2023-07-31T04:17:33Z</cp:lastPrinted>
  <dcterms:created xsi:type="dcterms:W3CDTF">2005-05-16T01:42:21Z</dcterms:created>
  <dcterms:modified xsi:type="dcterms:W3CDTF">2025-09-24T08:55:54Z</dcterms:modified>
</cp:coreProperties>
</file>