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685" yWindow="150" windowWidth="13755" windowHeight="15600" tabRatio="697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4" r:id="rId5"/>
    <sheet name="第2週" sheetId="15" r:id="rId6"/>
    <sheet name="第3週" sheetId="19" r:id="rId7"/>
    <sheet name="第4週" sheetId="20" r:id="rId8"/>
    <sheet name="第5週" sheetId="21" r:id="rId9"/>
  </sheets>
  <definedNames>
    <definedName name="_xlnm.Print_Area" localSheetId="0">月菜單!$B$1:$Q$27</definedName>
    <definedName name="_xlnm.Print_Area" localSheetId="4">第1週!$A$1:$AJ$41</definedName>
    <definedName name="_xlnm.Print_Area" localSheetId="5">第2週!$A$1:$AJ$39</definedName>
    <definedName name="_xlnm.Print_Area" localSheetId="6">第3週!$A$1:$AJ$40</definedName>
    <definedName name="_xlnm.Print_Area" localSheetId="7">第4週!$A$1:$AJ$40</definedName>
    <definedName name="_xlnm.Print_Area" localSheetId="8">第5週!$A$1:$AJ$40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20" l="1"/>
  <c r="S12" i="14"/>
  <c r="U13" i="14"/>
  <c r="N8" i="12"/>
  <c r="P15" i="12"/>
  <c r="N17" i="12"/>
  <c r="N18" i="12"/>
  <c r="N19" i="12"/>
  <c r="N20" i="12"/>
  <c r="N23" i="12"/>
  <c r="T10" i="20" l="1"/>
  <c r="T7" i="20"/>
  <c r="U8" i="20"/>
  <c r="U6" i="20"/>
  <c r="G24" i="15"/>
  <c r="E9" i="15"/>
  <c r="F7" i="15"/>
  <c r="H20" i="12"/>
  <c r="G20" i="12"/>
  <c r="F20" i="12"/>
  <c r="U19" i="20"/>
  <c r="T17" i="20"/>
  <c r="T24" i="20" l="1"/>
  <c r="S23" i="20"/>
  <c r="S16" i="20"/>
  <c r="S15" i="20"/>
  <c r="U14" i="20"/>
  <c r="G8" i="21" l="1"/>
  <c r="F7" i="21"/>
  <c r="G23" i="21"/>
  <c r="F22" i="21"/>
  <c r="AH23" i="20"/>
  <c r="AI22" i="20"/>
  <c r="M23" i="20"/>
  <c r="N22" i="20"/>
  <c r="F23" i="20"/>
  <c r="G22" i="20"/>
  <c r="U26" i="19"/>
  <c r="T25" i="19"/>
  <c r="U24" i="19"/>
  <c r="T23" i="19"/>
  <c r="U22" i="19"/>
  <c r="T21" i="19"/>
  <c r="F23" i="19"/>
  <c r="G22" i="19"/>
  <c r="G17" i="19"/>
  <c r="F15" i="19"/>
  <c r="G13" i="19"/>
  <c r="F12" i="19"/>
  <c r="Z13" i="15"/>
  <c r="AB9" i="15"/>
  <c r="Z8" i="15"/>
  <c r="AA7" i="15"/>
  <c r="U26" i="15"/>
  <c r="U25" i="15"/>
  <c r="T24" i="15"/>
  <c r="S23" i="15"/>
  <c r="S22" i="15"/>
  <c r="F22" i="15"/>
  <c r="G17" i="15"/>
  <c r="F13" i="15"/>
  <c r="G12" i="15"/>
  <c r="E5" i="15"/>
  <c r="Z24" i="14"/>
  <c r="Z22" i="14"/>
  <c r="AB17" i="14"/>
  <c r="AB14" i="14"/>
  <c r="AB13" i="14"/>
  <c r="AA12" i="14"/>
  <c r="AB10" i="14"/>
  <c r="AA7" i="14"/>
  <c r="M23" i="14"/>
  <c r="L22" i="14"/>
  <c r="N17" i="14"/>
  <c r="M15" i="14"/>
  <c r="N13" i="14"/>
  <c r="M12" i="14"/>
  <c r="N9" i="14"/>
  <c r="N8" i="14"/>
  <c r="M7" i="14"/>
  <c r="F23" i="14"/>
  <c r="G22" i="14"/>
  <c r="G17" i="14"/>
  <c r="F13" i="14"/>
  <c r="G12" i="14"/>
  <c r="G9" i="14"/>
  <c r="G8" i="14"/>
  <c r="F7" i="14"/>
  <c r="U10" i="15" l="1"/>
  <c r="T14" i="14" l="1"/>
  <c r="T15" i="19"/>
  <c r="S14" i="19"/>
  <c r="T12" i="19"/>
  <c r="G8" i="19" l="1"/>
  <c r="N9" i="15"/>
  <c r="C28" i="14" l="1"/>
  <c r="C28" i="15"/>
  <c r="C28" i="21"/>
  <c r="G17" i="21"/>
  <c r="F15" i="21"/>
  <c r="G14" i="21"/>
  <c r="E13" i="21"/>
  <c r="G12" i="21"/>
  <c r="T12" i="15"/>
  <c r="AA23" i="20"/>
  <c r="AB22" i="20"/>
  <c r="F13" i="20"/>
  <c r="G12" i="20"/>
  <c r="G8" i="20"/>
  <c r="F7" i="20"/>
  <c r="AI15" i="20"/>
  <c r="AI14" i="20"/>
  <c r="AH13" i="20"/>
  <c r="AI12" i="20"/>
  <c r="S15" i="14" l="1"/>
  <c r="AH15" i="19"/>
  <c r="F7" i="19" l="1"/>
  <c r="F4" i="12" l="1"/>
  <c r="S5" i="20" l="1"/>
  <c r="S5" i="19"/>
  <c r="E6" i="12"/>
  <c r="E29" i="15"/>
  <c r="D30" i="15" s="1"/>
  <c r="K8" i="12" s="1"/>
  <c r="H23" i="12"/>
  <c r="G23" i="12"/>
  <c r="F23" i="12"/>
  <c r="E23" i="12"/>
  <c r="D23" i="12"/>
  <c r="F29" i="20"/>
  <c r="H8" i="12"/>
  <c r="G8" i="12"/>
  <c r="F8" i="12"/>
  <c r="E8" i="12"/>
  <c r="D8" i="12"/>
  <c r="F29" i="21"/>
  <c r="D31" i="21" s="1"/>
  <c r="L23" i="12" s="1"/>
  <c r="E5" i="21"/>
  <c r="E3" i="12"/>
  <c r="G29" i="21" l="1"/>
  <c r="D32" i="21" s="1"/>
  <c r="M23" i="12" s="1"/>
  <c r="E29" i="21"/>
  <c r="D30" i="21" s="1"/>
  <c r="K23" i="12" s="1"/>
  <c r="G29" i="15"/>
  <c r="D32" i="15" s="1"/>
  <c r="M8" i="12" s="1"/>
  <c r="F29" i="15"/>
  <c r="D31" i="15" s="1"/>
  <c r="L8" i="12" s="1"/>
  <c r="D36" i="21" l="1"/>
  <c r="Q23" i="12" s="1"/>
  <c r="D36" i="15"/>
  <c r="Q8" i="12" s="1"/>
  <c r="AI13" i="19" l="1"/>
  <c r="AH10" i="14"/>
  <c r="G7" i="12" l="1"/>
  <c r="AG24" i="19" l="1"/>
  <c r="AH22" i="19"/>
  <c r="AI8" i="19"/>
  <c r="AH7" i="19"/>
  <c r="AB15" i="19"/>
  <c r="AI14" i="19"/>
  <c r="AA14" i="19"/>
  <c r="AB13" i="19"/>
  <c r="AI12" i="19"/>
  <c r="Z12" i="19"/>
  <c r="L12" i="19"/>
  <c r="M23" i="19"/>
  <c r="N22" i="19"/>
  <c r="U17" i="19"/>
  <c r="M13" i="19"/>
  <c r="AH23" i="15"/>
  <c r="AI22" i="15"/>
  <c r="AI9" i="15"/>
  <c r="AI8" i="15"/>
  <c r="AH7" i="15"/>
  <c r="AA23" i="15"/>
  <c r="AB22" i="15"/>
  <c r="AB17" i="15"/>
  <c r="AA15" i="15"/>
  <c r="AB14" i="15"/>
  <c r="AB12" i="15"/>
  <c r="U9" i="15"/>
  <c r="U8" i="15"/>
  <c r="T7" i="15"/>
  <c r="AH23" i="14"/>
  <c r="AI22" i="14"/>
  <c r="AI17" i="14"/>
  <c r="AI14" i="14"/>
  <c r="AH13" i="14"/>
  <c r="AG12" i="14"/>
  <c r="AI8" i="14"/>
  <c r="AH7" i="14"/>
  <c r="N22" i="15"/>
  <c r="N17" i="15"/>
  <c r="N14" i="15"/>
  <c r="M13" i="15"/>
  <c r="N12" i="15"/>
  <c r="M7" i="15"/>
  <c r="E5" i="14"/>
  <c r="AB29" i="15" l="1"/>
  <c r="Q47" i="14" l="1"/>
  <c r="Q46" i="14"/>
  <c r="R45" i="14"/>
  <c r="AA13" i="20" l="1"/>
  <c r="M15" i="20"/>
  <c r="AA23" i="19"/>
  <c r="AB22" i="19"/>
  <c r="N9" i="20" l="1"/>
  <c r="Q28" i="20" l="1"/>
  <c r="AE28" i="19"/>
  <c r="C28" i="19"/>
  <c r="AE28" i="15"/>
  <c r="Q28" i="15"/>
  <c r="AE28" i="14"/>
  <c r="D20" i="12"/>
  <c r="H17" i="12"/>
  <c r="G17" i="12"/>
  <c r="F17" i="12"/>
  <c r="E17" i="12"/>
  <c r="G15" i="12"/>
  <c r="H15" i="12"/>
  <c r="F15" i="12"/>
  <c r="D15" i="12"/>
  <c r="E15" i="12"/>
  <c r="G10" i="12"/>
  <c r="F10" i="12"/>
  <c r="H5" i="12"/>
  <c r="F5" i="12"/>
  <c r="D5" i="12"/>
  <c r="E5" i="12"/>
  <c r="C28" i="20" l="1"/>
  <c r="M7" i="19"/>
  <c r="AA7" i="20"/>
  <c r="U9" i="19"/>
  <c r="T8" i="19"/>
  <c r="U7" i="19"/>
  <c r="U10" i="19"/>
  <c r="U21" i="14" l="1"/>
  <c r="S5" i="14"/>
  <c r="D17" i="12" l="1"/>
  <c r="H16" i="12"/>
  <c r="G16" i="12"/>
  <c r="F16" i="12"/>
  <c r="E16" i="12"/>
  <c r="D16" i="12"/>
  <c r="AI17" i="19"/>
  <c r="AI29" i="19" s="1"/>
  <c r="AF32" i="19" s="1"/>
  <c r="M17" i="12" s="1"/>
  <c r="AB17" i="19"/>
  <c r="AB9" i="19"/>
  <c r="AB8" i="19"/>
  <c r="AB29" i="19" s="1"/>
  <c r="Y32" i="19" s="1"/>
  <c r="M16" i="12" s="1"/>
  <c r="AA7" i="19"/>
  <c r="AA29" i="19" s="1"/>
  <c r="Y31" i="19" s="1"/>
  <c r="L16" i="12" s="1"/>
  <c r="Z6" i="19"/>
  <c r="AG5" i="19"/>
  <c r="AG29" i="19" s="1"/>
  <c r="AF30" i="19" s="1"/>
  <c r="K17" i="12" s="1"/>
  <c r="Z5" i="19"/>
  <c r="Z29" i="19" l="1"/>
  <c r="Y30" i="19" s="1"/>
  <c r="AH29" i="19"/>
  <c r="AF31" i="19" s="1"/>
  <c r="L17" i="12" s="1"/>
  <c r="Q17" i="12" s="1"/>
  <c r="Y36" i="19"/>
  <c r="Q16" i="12" s="1"/>
  <c r="AF36" i="19" l="1"/>
  <c r="AI8" i="20" l="1"/>
  <c r="AH7" i="20"/>
  <c r="AB15" i="20"/>
  <c r="AB14" i="20"/>
  <c r="Z12" i="20"/>
  <c r="AI17" i="20" l="1"/>
  <c r="AB17" i="20"/>
  <c r="AB9" i="20"/>
  <c r="AB8" i="20"/>
  <c r="M7" i="20" l="1"/>
  <c r="M14" i="20"/>
  <c r="N13" i="20"/>
  <c r="N12" i="20"/>
  <c r="T10" i="14" l="1"/>
  <c r="F19" i="12" l="1"/>
  <c r="E10" i="12" l="1"/>
  <c r="H10" i="12"/>
  <c r="H22" i="12"/>
  <c r="H21" i="12"/>
  <c r="G22" i="12"/>
  <c r="G21" i="12"/>
  <c r="F22" i="12"/>
  <c r="F21" i="12"/>
  <c r="E22" i="12"/>
  <c r="E21" i="12"/>
  <c r="D22" i="12"/>
  <c r="D21" i="12"/>
  <c r="H18" i="12"/>
  <c r="G18" i="12"/>
  <c r="F18" i="12"/>
  <c r="E18" i="12"/>
  <c r="D18" i="12"/>
  <c r="H14" i="12"/>
  <c r="G14" i="12"/>
  <c r="F14" i="12"/>
  <c r="E14" i="12"/>
  <c r="D14" i="12"/>
  <c r="F13" i="12"/>
  <c r="H12" i="12"/>
  <c r="G12" i="12"/>
  <c r="F12" i="12"/>
  <c r="E12" i="12"/>
  <c r="Z6" i="20"/>
  <c r="Z5" i="20"/>
  <c r="AG5" i="20"/>
  <c r="G17" i="20"/>
  <c r="L6" i="19" l="1"/>
  <c r="L5" i="19"/>
  <c r="E5" i="19"/>
  <c r="E29" i="19" s="1"/>
  <c r="D30" i="19" s="1"/>
  <c r="K13" i="12" s="1"/>
  <c r="AI15" i="15"/>
  <c r="AI14" i="15"/>
  <c r="AG13" i="15"/>
  <c r="AH12" i="15"/>
  <c r="AI17" i="15"/>
  <c r="N17" i="19"/>
  <c r="N9" i="19"/>
  <c r="N8" i="19"/>
  <c r="L29" i="19" l="1"/>
  <c r="G29" i="19"/>
  <c r="D32" i="19" s="1"/>
  <c r="M13" i="12" s="1"/>
  <c r="F29" i="19"/>
  <c r="D31" i="19" s="1"/>
  <c r="L13" i="12" s="1"/>
  <c r="U17" i="15"/>
  <c r="S5" i="15"/>
  <c r="U9" i="14"/>
  <c r="U8" i="14"/>
  <c r="U7" i="14"/>
  <c r="S29" i="14"/>
  <c r="AG6" i="15"/>
  <c r="AG5" i="15"/>
  <c r="Q13" i="12" l="1"/>
  <c r="T29" i="14"/>
  <c r="R31" i="14" s="1"/>
  <c r="L5" i="12" s="1"/>
  <c r="U29" i="14"/>
  <c r="Z6" i="14"/>
  <c r="AG5" i="14" l="1"/>
  <c r="Z5" i="14"/>
  <c r="AH29" i="20" l="1"/>
  <c r="AF31" i="20" s="1"/>
  <c r="L22" i="12" s="1"/>
  <c r="AI29" i="20"/>
  <c r="AF32" i="20" s="1"/>
  <c r="M22" i="12" s="1"/>
  <c r="Z29" i="20"/>
  <c r="Y30" i="20" s="1"/>
  <c r="K21" i="12" s="1"/>
  <c r="K30" i="19"/>
  <c r="K14" i="12" s="1"/>
  <c r="AB29" i="20" l="1"/>
  <c r="Y32" i="20" s="1"/>
  <c r="M21" i="12" s="1"/>
  <c r="AG29" i="20"/>
  <c r="AF30" i="20" s="1"/>
  <c r="K22" i="12" s="1"/>
  <c r="AA29" i="20"/>
  <c r="Y31" i="20" l="1"/>
  <c r="L21" i="12" s="1"/>
  <c r="AF36" i="20"/>
  <c r="Q22" i="12" s="1"/>
  <c r="N17" i="20"/>
  <c r="Y36" i="20" l="1"/>
  <c r="Q21" i="12" s="1"/>
  <c r="F3" i="12" l="1"/>
  <c r="L6" i="14" l="1"/>
  <c r="Z5" i="15"/>
  <c r="L6" i="15" l="1"/>
  <c r="H13" i="12" l="1"/>
  <c r="F11" i="12"/>
  <c r="H9" i="12"/>
  <c r="L6" i="20"/>
  <c r="L5" i="20"/>
  <c r="E5" i="20"/>
  <c r="E29" i="20" s="1"/>
  <c r="D30" i="20" s="1"/>
  <c r="K18" i="12" s="1"/>
  <c r="S29" i="19"/>
  <c r="M29" i="19"/>
  <c r="Z29" i="15"/>
  <c r="Y30" i="15" s="1"/>
  <c r="K11" i="12" s="1"/>
  <c r="L29" i="20" l="1"/>
  <c r="K30" i="20" s="1"/>
  <c r="K19" i="12" s="1"/>
  <c r="K31" i="19"/>
  <c r="L14" i="12" s="1"/>
  <c r="D31" i="20"/>
  <c r="L18" i="12" s="1"/>
  <c r="U29" i="20"/>
  <c r="R32" i="20" s="1"/>
  <c r="M20" i="12" s="1"/>
  <c r="U29" i="19"/>
  <c r="R32" i="19" s="1"/>
  <c r="M15" i="12" s="1"/>
  <c r="N29" i="20"/>
  <c r="K32" i="20" s="1"/>
  <c r="M19" i="12" s="1"/>
  <c r="T29" i="19"/>
  <c r="R31" i="19" s="1"/>
  <c r="L15" i="12" s="1"/>
  <c r="M29" i="20"/>
  <c r="K31" i="20" s="1"/>
  <c r="L19" i="12" s="1"/>
  <c r="G29" i="20"/>
  <c r="D32" i="20" s="1"/>
  <c r="M18" i="12" s="1"/>
  <c r="S29" i="20"/>
  <c r="R30" i="20" s="1"/>
  <c r="K20" i="12" s="1"/>
  <c r="T29" i="20"/>
  <c r="R31" i="20" s="1"/>
  <c r="L20" i="12" s="1"/>
  <c r="N29" i="19"/>
  <c r="R30" i="19"/>
  <c r="Y32" i="15"/>
  <c r="M11" i="12" s="1"/>
  <c r="AA29" i="15"/>
  <c r="Y31" i="15" s="1"/>
  <c r="L11" i="12" s="1"/>
  <c r="Q11" i="12" s="1"/>
  <c r="K15" i="12" l="1"/>
  <c r="Q15" i="12" s="1"/>
  <c r="K16" i="12"/>
  <c r="R36" i="19"/>
  <c r="R36" i="20"/>
  <c r="Q20" i="12" s="1"/>
  <c r="K32" i="19"/>
  <c r="M14" i="12" s="1"/>
  <c r="Q14" i="12" s="1"/>
  <c r="K36" i="19" l="1"/>
  <c r="H19" i="12"/>
  <c r="G19" i="12"/>
  <c r="E19" i="12"/>
  <c r="D19" i="12"/>
  <c r="D36" i="19" l="1"/>
  <c r="S29" i="15"/>
  <c r="R30" i="15" s="1"/>
  <c r="K10" i="12" s="1"/>
  <c r="L5" i="15"/>
  <c r="L29" i="15" s="1"/>
  <c r="K30" i="15" s="1"/>
  <c r="K9" i="12" s="1"/>
  <c r="N29" i="15" l="1"/>
  <c r="K32" i="15" s="1"/>
  <c r="M9" i="12" s="1"/>
  <c r="M29" i="15"/>
  <c r="K31" i="15" s="1"/>
  <c r="L9" i="12" s="1"/>
  <c r="Q9" i="12" s="1"/>
  <c r="T29" i="15"/>
  <c r="R31" i="15" s="1"/>
  <c r="L10" i="12" s="1"/>
  <c r="U29" i="15"/>
  <c r="R32" i="15" s="1"/>
  <c r="M10" i="12" s="1"/>
  <c r="Q10" i="12" l="1"/>
  <c r="AH29" i="15"/>
  <c r="AF31" i="15" s="1"/>
  <c r="L12" i="12" s="1"/>
  <c r="AI29" i="15"/>
  <c r="AF32" i="15" s="1"/>
  <c r="M12" i="12" s="1"/>
  <c r="AG29" i="15"/>
  <c r="AF30" i="15" s="1"/>
  <c r="K12" i="12" s="1"/>
  <c r="Q12" i="12" s="1"/>
  <c r="AH29" i="14"/>
  <c r="AF31" i="14" s="1"/>
  <c r="L7" i="12" s="1"/>
  <c r="R30" i="14"/>
  <c r="K5" i="12" s="1"/>
  <c r="AF36" i="15" l="1"/>
  <c r="Y36" i="15"/>
  <c r="R36" i="15"/>
  <c r="K36" i="15"/>
  <c r="K36" i="20" l="1"/>
  <c r="Q19" i="12" s="1"/>
  <c r="D36" i="20"/>
  <c r="Q18" i="12" s="1"/>
  <c r="AI29" i="14"/>
  <c r="AF32" i="14" s="1"/>
  <c r="M7" i="12" s="1"/>
  <c r="N29" i="14"/>
  <c r="K32" i="14" s="1"/>
  <c r="M4" i="12" s="1"/>
  <c r="R32" i="14"/>
  <c r="M5" i="12" s="1"/>
  <c r="Q5" i="12" s="1"/>
  <c r="AA29" i="14"/>
  <c r="Y31" i="14" s="1"/>
  <c r="L6" i="12" s="1"/>
  <c r="M29" i="14"/>
  <c r="K31" i="14" s="1"/>
  <c r="L4" i="12" s="1"/>
  <c r="AG29" i="14"/>
  <c r="AF30" i="14" s="1"/>
  <c r="K7" i="12" s="1"/>
  <c r="Q7" i="12" s="1"/>
  <c r="Z29" i="14"/>
  <c r="Y30" i="14" s="1"/>
  <c r="K6" i="12" s="1"/>
  <c r="L5" i="14"/>
  <c r="L29" i="14" s="1"/>
  <c r="K30" i="14" s="1"/>
  <c r="K4" i="12" s="1"/>
  <c r="E29" i="14"/>
  <c r="D30" i="14" s="1"/>
  <c r="K3" i="12" s="1"/>
  <c r="G13" i="12"/>
  <c r="E13" i="12"/>
  <c r="D13" i="12"/>
  <c r="D12" i="12"/>
  <c r="H11" i="12"/>
  <c r="G11" i="12"/>
  <c r="E11" i="12"/>
  <c r="D11" i="12"/>
  <c r="D10" i="12"/>
  <c r="G9" i="12"/>
  <c r="F9" i="12"/>
  <c r="E9" i="12"/>
  <c r="D9" i="12"/>
  <c r="H7" i="12"/>
  <c r="F7" i="12"/>
  <c r="E7" i="12"/>
  <c r="D7" i="12"/>
  <c r="H6" i="12"/>
  <c r="G6" i="12"/>
  <c r="F6" i="12"/>
  <c r="D6" i="12"/>
  <c r="H4" i="12"/>
  <c r="G4" i="12"/>
  <c r="E4" i="12"/>
  <c r="D4" i="12"/>
  <c r="H3" i="12"/>
  <c r="G3" i="12"/>
  <c r="D3" i="12"/>
  <c r="Q4" i="12" l="1"/>
  <c r="Q3" i="12"/>
  <c r="K36" i="14"/>
  <c r="R36" i="14"/>
  <c r="AB29" i="14"/>
  <c r="Y32" i="14" s="1"/>
  <c r="M6" i="12" s="1"/>
  <c r="Q6" i="12" s="1"/>
  <c r="F29" i="14"/>
  <c r="D31" i="14" s="1"/>
  <c r="L3" i="12" s="1"/>
  <c r="AF36" i="14"/>
  <c r="G29" i="14"/>
  <c r="D32" i="14" s="1"/>
  <c r="M3" i="12" s="1"/>
  <c r="Y36" i="14" l="1"/>
  <c r="D36" i="14"/>
</calcChain>
</file>

<file path=xl/sharedStrings.xml><?xml version="1.0" encoding="utf-8"?>
<sst xmlns="http://schemas.openxmlformats.org/spreadsheetml/2006/main" count="1046" uniqueCount="411">
  <si>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</si>
  <si>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</si>
  <si>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</si>
  <si>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</si>
  <si>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</si>
  <si>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</si>
  <si>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</si>
  <si>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</si>
  <si>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</si>
  <si>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</si>
  <si>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</si>
  <si>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</si>
  <si>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</si>
  <si>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</si>
  <si>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</si>
  <si>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</si>
  <si>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</si>
  <si>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</si>
  <si>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</si>
  <si>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</si>
  <si>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</si>
  <si>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</si>
  <si>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</si>
  <si>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 xml:space="preserve">                     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</si>
  <si>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</si>
  <si>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</si>
  <si>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</si>
  <si>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</si>
  <si>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</si>
  <si>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</si>
  <si>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</si>
  <si>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</si>
  <si>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</si>
  <si>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</si>
  <si>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</si>
  <si>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 xml:space="preserve"> 星期五</t>
  </si>
  <si>
    <t>食材</t>
    <phoneticPr fontId="1" type="noConversion"/>
  </si>
  <si>
    <t>豆魚蛋肉類(份)</t>
  </si>
  <si>
    <t>菜名/烹調法</t>
  </si>
  <si>
    <t>材料</t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</si>
  <si>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</si>
  <si>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</si>
  <si>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</si>
  <si>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</si>
  <si>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</si>
  <si>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</si>
  <si>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</si>
  <si>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</si>
  <si>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</si>
  <si>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</si>
  <si>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</si>
  <si>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</si>
  <si>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</si>
  <si>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>水果</t>
    <phoneticPr fontId="1" type="noConversion"/>
  </si>
  <si>
    <t>全榖雜糧類(份)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</si>
  <si>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</si>
  <si>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</si>
  <si>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</si>
  <si>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</si>
  <si>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</si>
  <si>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</si>
  <si>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</si>
  <si>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</si>
  <si>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</si>
  <si>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</si>
  <si>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</si>
  <si>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</si>
  <si>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</si>
  <si>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</si>
  <si>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</si>
  <si>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</si>
  <si>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</si>
  <si>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</si>
  <si>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</si>
  <si>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星期三</t>
    <phoneticPr fontId="1" type="noConversion"/>
  </si>
  <si>
    <t>熱量(大卡)</t>
    <phoneticPr fontId="1" type="noConversion"/>
  </si>
  <si>
    <t>馬鈴薯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</si>
  <si>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</si>
  <si>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</si>
  <si>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</si>
  <si>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</si>
  <si>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</si>
  <si>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</si>
  <si>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</si>
  <si>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</si>
  <si>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6" type="noConversion"/>
  </si>
  <si>
    <t>山東白</t>
    <phoneticPr fontId="1" type="noConversion"/>
  </si>
  <si>
    <t>玉米濃湯</t>
    <phoneticPr fontId="1" type="noConversion"/>
  </si>
  <si>
    <t>二砂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</si>
  <si>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</si>
  <si>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</si>
  <si>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</si>
  <si>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肉片</t>
    <phoneticPr fontId="1" type="noConversion"/>
  </si>
  <si>
    <t>適量</t>
    <phoneticPr fontId="1" type="noConversion"/>
  </si>
  <si>
    <t>高麗菜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</si>
  <si>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</si>
  <si>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</si>
  <si>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</si>
  <si>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</si>
  <si>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關東煮(煮)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</si>
  <si>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</si>
  <si>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</si>
  <si>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牛排面</t>
    <phoneticPr fontId="1" type="noConversion"/>
  </si>
  <si>
    <t>義式肉醬麵</t>
    <phoneticPr fontId="1" type="noConversion"/>
  </si>
  <si>
    <t>玉米</t>
    <phoneticPr fontId="1" type="noConversion"/>
  </si>
  <si>
    <t>適量</t>
  </si>
  <si>
    <t>白米</t>
  </si>
  <si>
    <t>木耳</t>
    <phoneticPr fontId="1" type="noConversion"/>
  </si>
  <si>
    <t>豆干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</si>
  <si>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</si>
  <si>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</si>
  <si>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</si>
  <si>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絞肉</t>
    <phoneticPr fontId="1" type="noConversion"/>
  </si>
  <si>
    <t>油蔥酥</t>
    <phoneticPr fontId="1" type="noConversion"/>
  </si>
  <si>
    <t>九層塔</t>
    <phoneticPr fontId="1" type="noConversion"/>
  </si>
  <si>
    <t>排丁</t>
    <phoneticPr fontId="1" type="noConversion"/>
  </si>
  <si>
    <t>三杯雞(炒)</t>
    <phoneticPr fontId="1" type="noConversion"/>
  </si>
  <si>
    <t>豬肉片</t>
    <phoneticPr fontId="1" type="noConversion"/>
  </si>
  <si>
    <t>龍骨</t>
    <phoneticPr fontId="1" type="noConversion"/>
  </si>
  <si>
    <t>全穀根莖類(份)</t>
    <phoneticPr fontId="1" type="noConversion"/>
  </si>
  <si>
    <t>有機蔬菜</t>
  </si>
  <si>
    <t>蔬菜蛋花湯</t>
    <phoneticPr fontId="1" type="noConversion"/>
  </si>
  <si>
    <t>適量</t>
    <phoneticPr fontId="1" type="noConversion"/>
  </si>
  <si>
    <t>紅蘿蔔</t>
    <phoneticPr fontId="1" type="noConversion"/>
  </si>
  <si>
    <t>有機青菜</t>
    <phoneticPr fontId="1" type="noConversion"/>
  </si>
  <si>
    <t>胡蘿蔔</t>
    <phoneticPr fontId="1" type="noConversion"/>
  </si>
  <si>
    <t>古早味湯飯</t>
    <phoneticPr fontId="1" type="noConversion"/>
  </si>
  <si>
    <t>醃漬越瓜</t>
    <phoneticPr fontId="1" type="noConversion"/>
  </si>
  <si>
    <t xml:space="preserve"> 星期三</t>
  </si>
  <si>
    <t>沙茶肉片(煮)</t>
    <phoneticPr fontId="1" type="noConversion"/>
  </si>
  <si>
    <t>豬肉</t>
    <phoneticPr fontId="1" type="noConversion"/>
  </si>
  <si>
    <t>洋蔥</t>
    <phoneticPr fontId="1" type="noConversion"/>
  </si>
  <si>
    <t>黃瓜魚丸湯</t>
    <phoneticPr fontId="1" type="noConversion"/>
  </si>
  <si>
    <t>豆腐</t>
    <phoneticPr fontId="1" type="noConversion"/>
  </si>
  <si>
    <t>油豆腐</t>
    <phoneticPr fontId="1" type="noConversion"/>
  </si>
  <si>
    <t>蘿蔔</t>
    <phoneticPr fontId="1" type="noConversion"/>
  </si>
  <si>
    <t>甜不辣</t>
    <phoneticPr fontId="1" type="noConversion"/>
  </si>
  <si>
    <t>營養師:</t>
    <phoneticPr fontId="1" type="noConversion"/>
  </si>
  <si>
    <t xml:space="preserve">午餐秘書: </t>
    <phoneticPr fontId="1" type="noConversion"/>
  </si>
  <si>
    <t>紅蘿蔔</t>
    <phoneticPr fontId="1" type="noConversion"/>
  </si>
  <si>
    <t>適量</t>
    <phoneticPr fontId="1" type="noConversion"/>
  </si>
  <si>
    <t>京醬肉片(炒)</t>
    <phoneticPr fontId="1" type="noConversion"/>
  </si>
  <si>
    <t>豆干炒甜不辣(炒)</t>
    <phoneticPr fontId="1" type="noConversion"/>
  </si>
  <si>
    <t>瓜仔肉燥(煮)</t>
    <phoneticPr fontId="1" type="noConversion"/>
  </si>
  <si>
    <t>有機青菜</t>
    <phoneticPr fontId="1" type="noConversion"/>
  </si>
  <si>
    <t>附註</t>
    <phoneticPr fontId="1" type="noConversion"/>
  </si>
  <si>
    <t>水果</t>
    <phoneticPr fontId="1" type="noConversion"/>
  </si>
  <si>
    <t xml:space="preserve">                      </t>
    <phoneticPr fontId="1" type="noConversion"/>
  </si>
  <si>
    <t xml:space="preserve"> 水果類(份)</t>
    <phoneticPr fontId="1" type="noConversion"/>
  </si>
  <si>
    <t>日期</t>
    <phoneticPr fontId="1" type="noConversion"/>
  </si>
  <si>
    <t>1份</t>
    <phoneticPr fontId="1" type="noConversion"/>
  </si>
  <si>
    <t>主任:</t>
    <phoneticPr fontId="1" type="noConversion"/>
  </si>
  <si>
    <t>糙米</t>
    <phoneticPr fontId="1" type="noConversion"/>
  </si>
  <si>
    <t>糙米飯</t>
    <phoneticPr fontId="1" type="noConversion"/>
  </si>
  <si>
    <t>豆奶</t>
    <phoneticPr fontId="1" type="noConversion"/>
  </si>
  <si>
    <t>200ml</t>
    <phoneticPr fontId="1" type="noConversion"/>
  </si>
  <si>
    <t>虱目魚丸</t>
    <phoneticPr fontId="1" type="noConversion"/>
  </si>
  <si>
    <t>蕃茄</t>
    <phoneticPr fontId="1" type="noConversion"/>
  </si>
  <si>
    <t>肉絲</t>
    <phoneticPr fontId="1" type="noConversion"/>
  </si>
  <si>
    <t>菜豆炒肉絲(炒)</t>
    <phoneticPr fontId="1" type="noConversion"/>
  </si>
  <si>
    <t>菜豆</t>
    <phoneticPr fontId="1" type="noConversion"/>
  </si>
  <si>
    <t>光雞丁</t>
    <phoneticPr fontId="1" type="noConversion"/>
  </si>
  <si>
    <t>紫蘇梅雞(煮)</t>
    <phoneticPr fontId="1" type="noConversion"/>
  </si>
  <si>
    <t>蘇梅醬</t>
    <phoneticPr fontId="1" type="noConversion"/>
  </si>
  <si>
    <t>地瓜</t>
    <phoneticPr fontId="1" type="noConversion"/>
  </si>
  <si>
    <t>塔香打拋肉(煮)</t>
    <phoneticPr fontId="1" type="noConversion"/>
  </si>
  <si>
    <t>九層塔</t>
    <phoneticPr fontId="1" type="noConversion"/>
  </si>
  <si>
    <t>有機青菜</t>
    <phoneticPr fontId="1" type="noConversion"/>
  </si>
  <si>
    <t>米血</t>
    <phoneticPr fontId="1" type="noConversion"/>
  </si>
  <si>
    <t>雞蛋</t>
    <phoneticPr fontId="1" type="noConversion"/>
  </si>
  <si>
    <t>紅蘿蔔</t>
    <phoneticPr fontId="1" type="noConversion"/>
  </si>
  <si>
    <t>洋蔥</t>
    <phoneticPr fontId="1" type="noConversion"/>
  </si>
  <si>
    <t>玉米炒蛋(炒)</t>
    <phoneticPr fontId="1" type="noConversion"/>
  </si>
  <si>
    <t>玉米</t>
    <phoneticPr fontId="1" type="noConversion"/>
  </si>
  <si>
    <t>冬瓜雞肉湯</t>
    <phoneticPr fontId="1" type="noConversion"/>
  </si>
  <si>
    <t>光雞丁</t>
    <phoneticPr fontId="1" type="noConversion"/>
  </si>
  <si>
    <t>鹹酥雞(炸)</t>
    <phoneticPr fontId="1" type="noConversion"/>
  </si>
  <si>
    <t>6/11</t>
  </si>
  <si>
    <t>6/12</t>
  </si>
  <si>
    <t>6/13</t>
  </si>
  <si>
    <t>6/18</t>
  </si>
  <si>
    <t>6/19</t>
  </si>
  <si>
    <t>6/20</t>
  </si>
  <si>
    <t>6/25</t>
  </si>
  <si>
    <t>6/26</t>
  </si>
  <si>
    <t>6/27</t>
  </si>
  <si>
    <t>6/4</t>
  </si>
  <si>
    <t>6/5</t>
  </si>
  <si>
    <t>脆筍絲</t>
    <phoneticPr fontId="1" type="noConversion"/>
  </si>
  <si>
    <t>油麵</t>
    <phoneticPr fontId="1" type="noConversion"/>
  </si>
  <si>
    <t>龍骨</t>
    <phoneticPr fontId="1" type="noConversion"/>
  </si>
  <si>
    <t>雞胸丁</t>
    <phoneticPr fontId="1" type="noConversion"/>
  </si>
  <si>
    <t>黑胡椒雞丁(煮)</t>
    <phoneticPr fontId="1" type="noConversion"/>
  </si>
  <si>
    <t>2.5</t>
    <phoneticPr fontId="1" type="noConversion"/>
  </si>
  <si>
    <t>精進</t>
    <phoneticPr fontId="1" type="noConversion"/>
  </si>
  <si>
    <t>330ml</t>
    <phoneticPr fontId="1" type="noConversion"/>
  </si>
  <si>
    <t>100g</t>
    <phoneticPr fontId="1" type="noConversion"/>
  </si>
  <si>
    <t>蘿蔔</t>
    <phoneticPr fontId="1" type="noConversion"/>
  </si>
  <si>
    <t>什錦炒麵(炒)</t>
    <phoneticPr fontId="1" type="noConversion"/>
  </si>
  <si>
    <t>肉絲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</si>
  <si>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</si>
  <si>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</si>
  <si>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</si>
  <si>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白米飯</t>
    <phoneticPr fontId="1" type="noConversion"/>
  </si>
  <si>
    <t>薑片</t>
    <phoneticPr fontId="1" type="noConversion"/>
  </si>
  <si>
    <t xml:space="preserve"> 杏鮑菇</t>
    <phoneticPr fontId="1" type="noConversion"/>
  </si>
  <si>
    <t>高麗菜炒肉絲(炒)</t>
    <phoneticPr fontId="1" type="noConversion"/>
  </si>
  <si>
    <t>綠豆</t>
    <phoneticPr fontId="1" type="noConversion"/>
  </si>
  <si>
    <t>薏仁</t>
    <phoneticPr fontId="1" type="noConversion"/>
  </si>
  <si>
    <t>牛奶</t>
    <phoneticPr fontId="1" type="noConversion"/>
  </si>
  <si>
    <t>醬燒鮮魚(煮)</t>
    <phoneticPr fontId="1" type="noConversion"/>
  </si>
  <si>
    <t xml:space="preserve">玉米絞肉(炒)      </t>
    <phoneticPr fontId="1" type="noConversion"/>
  </si>
  <si>
    <t>韓式年糕鍋(煮)</t>
    <phoneticPr fontId="1" type="noConversion"/>
  </si>
  <si>
    <t>香菇</t>
    <phoneticPr fontId="26" type="noConversion"/>
  </si>
  <si>
    <t>三色豆</t>
    <phoneticPr fontId="1" type="noConversion"/>
  </si>
  <si>
    <t xml:space="preserve">                             </t>
    <phoneticPr fontId="1" type="noConversion"/>
  </si>
  <si>
    <t>味噌燒肉(煮)</t>
    <phoneticPr fontId="1" type="noConversion"/>
  </si>
  <si>
    <t>白芝麻</t>
    <phoneticPr fontId="1" type="noConversion"/>
  </si>
  <si>
    <t>味噌</t>
    <phoneticPr fontId="1" type="noConversion"/>
  </si>
  <si>
    <t>冬瓜枸杞湯</t>
    <phoneticPr fontId="1" type="noConversion"/>
  </si>
  <si>
    <t>枸杞</t>
    <phoneticPr fontId="1" type="noConversion"/>
  </si>
  <si>
    <t>豆薯炒蛋(煮)</t>
    <phoneticPr fontId="1" type="noConversion"/>
  </si>
  <si>
    <t>豆薯</t>
    <phoneticPr fontId="1" type="noConversion"/>
  </si>
  <si>
    <t>青蔥</t>
    <phoneticPr fontId="1" type="noConversion"/>
  </si>
  <si>
    <t>螞蟻上樹(炒)</t>
    <phoneticPr fontId="1" type="noConversion"/>
  </si>
  <si>
    <t>冬粉</t>
    <phoneticPr fontId="1" type="noConversion"/>
  </si>
  <si>
    <t xml:space="preserve">珍菇絲瓜(炒)      </t>
    <phoneticPr fontId="1" type="noConversion"/>
  </si>
  <si>
    <t>絲瓜</t>
    <phoneticPr fontId="1" type="noConversion"/>
  </si>
  <si>
    <t>豆芽</t>
    <phoneticPr fontId="1" type="noConversion"/>
  </si>
  <si>
    <t>義式燒雞(煮)</t>
    <phoneticPr fontId="1" type="noConversion"/>
  </si>
  <si>
    <t>義大利香料</t>
    <phoneticPr fontId="1" type="noConversion"/>
  </si>
  <si>
    <t>香蔥蛋花湯</t>
    <phoneticPr fontId="1" type="noConversion"/>
  </si>
  <si>
    <t>玉米粒</t>
    <phoneticPr fontId="1" type="noConversion"/>
  </si>
  <si>
    <t>豆腐</t>
    <phoneticPr fontId="1" type="noConversion"/>
  </si>
  <si>
    <t>豆薯龍骨湯</t>
    <phoneticPr fontId="1" type="noConversion"/>
  </si>
  <si>
    <t>豆薯</t>
    <phoneticPr fontId="1" type="noConversion"/>
  </si>
  <si>
    <t>6/2</t>
    <phoneticPr fontId="1" type="noConversion"/>
  </si>
  <si>
    <t>6/3</t>
    <phoneticPr fontId="1" type="noConversion"/>
  </si>
  <si>
    <t>6/6</t>
    <phoneticPr fontId="1" type="noConversion"/>
  </si>
  <si>
    <t>一</t>
    <phoneticPr fontId="1" type="noConversion"/>
  </si>
  <si>
    <t>6/9</t>
    <phoneticPr fontId="1" type="noConversion"/>
  </si>
  <si>
    <t>6/10</t>
    <phoneticPr fontId="1" type="noConversion"/>
  </si>
  <si>
    <t>6/16</t>
    <phoneticPr fontId="1" type="noConversion"/>
  </si>
  <si>
    <t>6/17</t>
  </si>
  <si>
    <t>6/23</t>
    <phoneticPr fontId="1" type="noConversion"/>
  </si>
  <si>
    <t>6/24</t>
  </si>
  <si>
    <t>6/4(簡餐日)</t>
    <phoneticPr fontId="1" type="noConversion"/>
  </si>
  <si>
    <t>200ml</t>
    <phoneticPr fontId="1" type="noConversion"/>
  </si>
  <si>
    <t>6/11(簡餐日)</t>
    <phoneticPr fontId="1" type="noConversion"/>
  </si>
  <si>
    <t>6/30</t>
    <phoneticPr fontId="1" type="noConversion"/>
  </si>
  <si>
    <t>有機青菜</t>
    <phoneticPr fontId="1" type="noConversion"/>
  </si>
  <si>
    <t>適量</t>
    <phoneticPr fontId="1" type="noConversion"/>
  </si>
  <si>
    <t>雞蛋</t>
    <phoneticPr fontId="1" type="noConversion"/>
  </si>
  <si>
    <t>南瓜</t>
    <phoneticPr fontId="1" type="noConversion"/>
  </si>
  <si>
    <t>南瓜排骨湯</t>
    <phoneticPr fontId="1" type="noConversion"/>
  </si>
  <si>
    <t>榨菜</t>
  </si>
  <si>
    <t>薑絲</t>
    <phoneticPr fontId="1" type="noConversion"/>
  </si>
  <si>
    <t>雞排丁</t>
    <phoneticPr fontId="1" type="noConversion"/>
  </si>
  <si>
    <t>水果</t>
    <phoneticPr fontId="1" type="noConversion"/>
  </si>
  <si>
    <t>茄汁豆腐(煮)</t>
    <phoneticPr fontId="1" type="noConversion"/>
  </si>
  <si>
    <t>週數</t>
    <phoneticPr fontId="1" type="noConversion"/>
  </si>
  <si>
    <t>第一周</t>
    <phoneticPr fontId="1" type="noConversion"/>
  </si>
  <si>
    <t>第二周</t>
    <phoneticPr fontId="1" type="noConversion"/>
  </si>
  <si>
    <t>第三周</t>
    <phoneticPr fontId="1" type="noConversion"/>
  </si>
  <si>
    <t>第四周</t>
    <phoneticPr fontId="1" type="noConversion"/>
  </si>
  <si>
    <t>6/23(蔬食日)</t>
    <phoneticPr fontId="1" type="noConversion"/>
  </si>
  <si>
    <t>鐵板麵</t>
    <phoneticPr fontId="1" type="noConversion"/>
  </si>
  <si>
    <t>紅蘿蔔炒蛋(炒)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</si>
  <si>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</si>
  <si>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</si>
  <si>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榨菜肉絲湯</t>
    <phoneticPr fontId="1" type="noConversion"/>
  </si>
  <si>
    <t>紅燒雞(滷)</t>
    <phoneticPr fontId="1" type="noConversion"/>
  </si>
  <si>
    <t>光雞丁</t>
    <phoneticPr fontId="1" type="noConversion"/>
  </si>
  <si>
    <t>肉絲</t>
  </si>
  <si>
    <t>韓式泡菜</t>
  </si>
  <si>
    <t>花菜炒肉絲(炒)</t>
    <phoneticPr fontId="1" type="noConversion"/>
  </si>
  <si>
    <t>青花菜</t>
    <phoneticPr fontId="1" type="noConversion"/>
  </si>
  <si>
    <t>米血</t>
    <phoneticPr fontId="1" type="noConversion"/>
  </si>
  <si>
    <t>雞胸丁</t>
    <phoneticPr fontId="1" type="noConversion"/>
  </si>
  <si>
    <t>洋蔥</t>
  </si>
  <si>
    <t>筍乾</t>
    <phoneticPr fontId="1" type="noConversion"/>
  </si>
  <si>
    <t>肉絲</t>
    <phoneticPr fontId="1" type="noConversion"/>
  </si>
  <si>
    <t>薯條</t>
    <phoneticPr fontId="1" type="noConversion"/>
  </si>
  <si>
    <t>豆薯</t>
    <phoneticPr fontId="1" type="noConversion"/>
  </si>
  <si>
    <t>絞肉</t>
    <phoneticPr fontId="1" type="noConversion"/>
  </si>
  <si>
    <t>甜麵醬</t>
  </si>
  <si>
    <t>小黃瓜</t>
    <phoneticPr fontId="1" type="noConversion"/>
  </si>
  <si>
    <t>年糕條</t>
    <phoneticPr fontId="1" type="noConversion"/>
  </si>
  <si>
    <t>洋蔥雞丁(煮)</t>
    <phoneticPr fontId="1" type="noConversion"/>
  </si>
  <si>
    <t>滷白菜(煮)</t>
    <phoneticPr fontId="1" type="noConversion"/>
  </si>
  <si>
    <t>大白菜</t>
    <phoneticPr fontId="1" type="noConversion"/>
  </si>
  <si>
    <t>酸菜雞肉湯</t>
    <phoneticPr fontId="1" type="noConversion"/>
  </si>
  <si>
    <t>酸菜絲</t>
    <phoneticPr fontId="1" type="noConversion"/>
  </si>
  <si>
    <t>(每人一片)</t>
    <phoneticPr fontId="1" type="noConversion"/>
  </si>
  <si>
    <t>雞肉堡</t>
  </si>
  <si>
    <t>翅小腿</t>
  </si>
  <si>
    <t>冬粉</t>
  </si>
  <si>
    <t>有機蔬菜</t>
    <phoneticPr fontId="1" type="noConversion"/>
  </si>
  <si>
    <t>(每人2隻)</t>
    <phoneticPr fontId="1" type="noConversion"/>
  </si>
  <si>
    <t>椒鹽雞肉堡(炸)</t>
    <phoneticPr fontId="1" type="noConversion"/>
  </si>
  <si>
    <t>200ml</t>
    <phoneticPr fontId="1" type="noConversion"/>
  </si>
  <si>
    <t>180ml</t>
    <phoneticPr fontId="1" type="noConversion"/>
  </si>
  <si>
    <t>1粒</t>
    <phoneticPr fontId="1" type="noConversion"/>
  </si>
  <si>
    <t>200ml</t>
    <phoneticPr fontId="1" type="noConversion"/>
  </si>
  <si>
    <t>玉米塊</t>
    <phoneticPr fontId="1" type="noConversion"/>
  </si>
  <si>
    <t>板豆腐</t>
    <phoneticPr fontId="1" type="noConversion"/>
  </si>
  <si>
    <t>鹹酥雞(炸)</t>
    <phoneticPr fontId="1" type="noConversion"/>
  </si>
  <si>
    <t>雞排丁</t>
  </si>
  <si>
    <t>c</t>
    <phoneticPr fontId="1" type="noConversion"/>
  </si>
  <si>
    <t>v</t>
    <phoneticPr fontId="1" type="noConversion"/>
  </si>
  <si>
    <t>學校採購量(kg)</t>
    <phoneticPr fontId="1" type="noConversion"/>
  </si>
  <si>
    <t>蕃茄炒蛋(炒)</t>
    <phoneticPr fontId="1" type="noConversion"/>
  </si>
  <si>
    <t>番茄</t>
    <phoneticPr fontId="1" type="noConversion"/>
  </si>
  <si>
    <t>青蔥</t>
    <phoneticPr fontId="1" type="noConversion"/>
  </si>
  <si>
    <t>豆腐</t>
    <phoneticPr fontId="1" type="noConversion"/>
  </si>
  <si>
    <t>味噌</t>
    <phoneticPr fontId="1" type="noConversion"/>
  </si>
  <si>
    <t>味噌豆腐湯</t>
    <phoneticPr fontId="1" type="noConversion"/>
  </si>
  <si>
    <t>翅小腿(滷)</t>
    <phoneticPr fontId="1" type="noConversion"/>
  </si>
  <si>
    <t>紅蘿蔔丁</t>
    <phoneticPr fontId="1" type="noConversion"/>
  </si>
  <si>
    <t>咖哩雞(燴)</t>
    <phoneticPr fontId="1" type="noConversion"/>
  </si>
  <si>
    <t>肉骨茶湯</t>
    <phoneticPr fontId="1" type="noConversion"/>
  </si>
  <si>
    <t>肉骨茶包</t>
    <phoneticPr fontId="1" type="noConversion"/>
  </si>
  <si>
    <t>蕃茄豆腐(煮)</t>
    <phoneticPr fontId="1" type="noConversion"/>
  </si>
  <si>
    <t>酸辣湯</t>
    <phoneticPr fontId="1" type="noConversion"/>
  </si>
  <si>
    <t>薑絲</t>
  </si>
  <si>
    <t>壽喜燒肉片(煮)</t>
    <phoneticPr fontId="1" type="noConversion"/>
  </si>
  <si>
    <t>肉片</t>
    <phoneticPr fontId="1" type="noConversion"/>
  </si>
  <si>
    <t>柴魚片</t>
    <phoneticPr fontId="1" type="noConversion"/>
  </si>
  <si>
    <t>味醂</t>
    <phoneticPr fontId="1" type="noConversion"/>
  </si>
  <si>
    <t>冬瓜</t>
    <phoneticPr fontId="1" type="noConversion"/>
  </si>
  <si>
    <t>絞肉</t>
    <phoneticPr fontId="1" type="noConversion"/>
  </si>
  <si>
    <t>泡菜豆腐湯</t>
    <phoneticPr fontId="1" type="noConversion"/>
  </si>
  <si>
    <t>泡菜</t>
    <phoneticPr fontId="26" type="noConversion"/>
  </si>
  <si>
    <t>豆腐</t>
    <phoneticPr fontId="26" type="noConversion"/>
  </si>
  <si>
    <t>海芽蛋花湯</t>
    <phoneticPr fontId="1" type="noConversion"/>
  </si>
  <si>
    <t>海帶芽</t>
    <phoneticPr fontId="1" type="noConversion"/>
  </si>
  <si>
    <t>油蔥酥</t>
    <phoneticPr fontId="1" type="noConversion"/>
  </si>
  <si>
    <t>什錦滷味(滷)</t>
    <phoneticPr fontId="1" type="noConversion"/>
  </si>
  <si>
    <t>海帶</t>
    <phoneticPr fontId="1" type="noConversion"/>
  </si>
  <si>
    <t>玉米塊</t>
    <phoneticPr fontId="1" type="noConversion"/>
  </si>
  <si>
    <t>粉圓</t>
    <phoneticPr fontId="26" type="noConversion"/>
  </si>
  <si>
    <t>麥茶包</t>
    <phoneticPr fontId="1" type="noConversion"/>
  </si>
  <si>
    <t>醇乳布丁</t>
  </si>
  <si>
    <t>香菇</t>
    <phoneticPr fontId="1" type="noConversion"/>
  </si>
  <si>
    <t>蘿蔔龍骨湯</t>
    <phoneticPr fontId="1" type="noConversion"/>
  </si>
  <si>
    <t>什錦冬粉(炒)</t>
    <phoneticPr fontId="1" type="noConversion"/>
  </si>
  <si>
    <t>海芽豆腐湯</t>
    <phoneticPr fontId="1" type="noConversion"/>
  </si>
  <si>
    <t xml:space="preserve">                             </t>
    <phoneticPr fontId="1" type="noConversion"/>
  </si>
  <si>
    <t>豆鼓雞丁(炒)</t>
    <phoneticPr fontId="1" type="noConversion"/>
  </si>
  <si>
    <t>小黃瓜</t>
    <phoneticPr fontId="1" type="noConversion"/>
  </si>
  <si>
    <t>豆鼓</t>
    <phoneticPr fontId="1" type="noConversion"/>
  </si>
  <si>
    <t>米血</t>
    <phoneticPr fontId="1" type="noConversion"/>
  </si>
  <si>
    <t>肉丁</t>
  </si>
  <si>
    <t>有機青菜</t>
  </si>
  <si>
    <t>深色青菜</t>
    <phoneticPr fontId="1" type="noConversion"/>
  </si>
  <si>
    <t>高麗菜、絲瓜、大白菜、豆芽菜、鵝白菜、西芹</t>
    <phoneticPr fontId="1" type="noConversion"/>
  </si>
  <si>
    <t>珍珠奶茶</t>
  </si>
  <si>
    <t>牛奶</t>
    <phoneticPr fontId="1" type="noConversion"/>
  </si>
  <si>
    <t>適量</t>
    <phoneticPr fontId="1" type="noConversion"/>
  </si>
  <si>
    <t>橙香雞丁(炒)</t>
    <phoneticPr fontId="1" type="noConversion"/>
  </si>
  <si>
    <t>柳橙糖漿</t>
    <phoneticPr fontId="1" type="noConversion"/>
  </si>
  <si>
    <t>馬鈴薯</t>
    <phoneticPr fontId="1" type="noConversion"/>
  </si>
  <si>
    <t>高麗菜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</si>
  <si>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</si>
  <si>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</si>
  <si>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</si>
  <si>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</si>
  <si>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</si>
  <si>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r>
      <t>6/25(</t>
    </r>
    <r>
      <rPr>
        <sz val="12"/>
        <rFont val="細明體"/>
        <family val="3"/>
        <charset val="136"/>
      </rPr>
      <t>簡餐日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</si>
  <si>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</si>
  <si>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</si>
  <si>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</si>
  <si>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</si>
  <si>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冬瓜燜肉(</t>
    </r>
    <r>
      <rPr>
        <sz val="12"/>
        <rFont val="新細明體"/>
        <family val="1"/>
        <charset val="136"/>
      </rPr>
      <t>燜)</t>
    </r>
    <phoneticPr fontId="1" type="noConversion"/>
  </si>
  <si>
    <r>
      <t>60</t>
    </r>
    <r>
      <rPr>
        <sz val="12"/>
        <rFont val="細明體"/>
        <family val="3"/>
        <charset val="136"/>
      </rPr>
      <t>克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</si>
  <si>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</si>
  <si>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</si>
  <si>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6/18(</t>
    </r>
    <r>
      <rPr>
        <sz val="12"/>
        <rFont val="細明體"/>
        <family val="3"/>
        <charset val="136"/>
      </rPr>
      <t>簡餐日</t>
    </r>
    <r>
      <rPr>
        <sz val="12"/>
        <rFont val="Times New Roman"/>
        <family val="1"/>
      </rPr>
      <t>)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</si>
  <si>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</si>
  <si>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100</t>
    </r>
    <r>
      <rPr>
        <sz val="12"/>
        <rFont val="細明體"/>
        <family val="3"/>
        <charset val="136"/>
      </rPr>
      <t>克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</si>
  <si>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</si>
  <si>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</si>
  <si>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</si>
  <si>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rPr>
        <sz val="12"/>
        <rFont val="新細明體"/>
        <family val="1"/>
        <charset val="136"/>
      </rPr>
      <t>香菇雞湯</t>
    </r>
    <phoneticPr fontId="1" type="noConversion"/>
  </si>
  <si>
    <r>
      <t>馬鈴薯</t>
    </r>
    <r>
      <rPr>
        <sz val="12"/>
        <rFont val="新細明體"/>
        <family val="1"/>
        <charset val="136"/>
      </rPr>
      <t>丁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</si>
  <si>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</si>
  <si>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</si>
  <si>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</si>
  <si>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綠豆</t>
    </r>
    <r>
      <rPr>
        <sz val="12"/>
        <rFont val="新細明體"/>
        <family val="1"/>
        <charset val="136"/>
      </rPr>
      <t>薏仁湯</t>
    </r>
    <phoneticPr fontId="1" type="noConversion"/>
  </si>
  <si>
    <r>
      <t>1</t>
    </r>
    <r>
      <rPr>
        <sz val="12"/>
        <rFont val="細明體"/>
        <family val="3"/>
        <charset val="136"/>
      </rPr>
      <t>粒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</si>
  <si>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</si>
  <si>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</si>
  <si>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肉絲蛋炒飯(炒)</t>
    <phoneticPr fontId="1" type="noConversion"/>
  </si>
  <si>
    <t>肉絲</t>
    <phoneticPr fontId="1" type="noConversion"/>
  </si>
  <si>
    <t>雞蛋</t>
    <phoneticPr fontId="1" type="noConversion"/>
  </si>
  <si>
    <t>鮮奶</t>
    <phoneticPr fontId="1" type="noConversion"/>
  </si>
  <si>
    <t>水果</t>
    <phoneticPr fontId="1" type="noConversion"/>
  </si>
  <si>
    <t>大蘋果</t>
    <phoneticPr fontId="1" type="noConversion"/>
  </si>
  <si>
    <t>豆奶</t>
    <phoneticPr fontId="1" type="noConversion"/>
  </si>
  <si>
    <t>原味優格</t>
    <phoneticPr fontId="1" type="noConversion"/>
  </si>
  <si>
    <t>奶皇包</t>
    <phoneticPr fontId="1" type="noConversion"/>
  </si>
  <si>
    <t>芝麻蛋捲</t>
    <phoneticPr fontId="1" type="noConversion"/>
  </si>
  <si>
    <t>黑糖饅頭</t>
    <phoneticPr fontId="1" type="noConversion"/>
  </si>
  <si>
    <t>100%果汁</t>
    <phoneticPr fontId="1" type="noConversion"/>
  </si>
  <si>
    <t>小餐包</t>
    <phoneticPr fontId="1" type="noConversion"/>
  </si>
  <si>
    <t>白蘿蔔</t>
    <phoneticPr fontId="1" type="noConversion"/>
  </si>
  <si>
    <t>白蘿蔔</t>
    <phoneticPr fontId="1" type="noConversion"/>
  </si>
  <si>
    <r>
      <t xml:space="preserve"> 屏東縣 </t>
    </r>
    <r>
      <rPr>
        <sz val="22"/>
        <rFont val="Adobe 繁黑體 Std B"/>
        <family val="2"/>
        <charset val="128"/>
      </rPr>
      <t>地磨兒國小</t>
    </r>
    <r>
      <rPr>
        <sz val="22"/>
        <rFont val="Adobe 繁黑體 Std B"/>
        <family val="2"/>
        <charset val="136"/>
      </rPr>
      <t xml:space="preserve">  114年6月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</si>
  <si>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屏東縣地磨兒國小114年6月第二週學生午餐食譜(自設廚房)</t>
    <phoneticPr fontId="1" type="noConversion"/>
  </si>
  <si>
    <t xml:space="preserve"> 屏東縣地磨兒國小114年6月第三週學生午餐食譜(自設廚房)</t>
    <phoneticPr fontId="1" type="noConversion"/>
  </si>
  <si>
    <t xml:space="preserve"> 屏東縣地磨兒國小114年6月第五週學生午餐食譜(自設廚房)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</si>
</sst>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.0;_렂"/>
    <numFmt numFmtId="181" formatCode="0.0"/>
    <numFmt numFmtId="182" formatCode="0_);[Red]\(0\)"/>
    <numFmt numFmtId="183" formatCode="0.000"/>
    <numFmt numFmtId="184" formatCode="0_ "/>
  </numFmts>
  <fonts count="4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0"/>
      <name val="細明體"/>
      <family val="3"/>
      <charset val="136"/>
    </font>
    <font>
      <b/>
      <sz val="10"/>
      <name val="新細明體"/>
      <family val="1"/>
      <charset val="136"/>
    </font>
    <font>
      <b/>
      <sz val="16"/>
      <name val="Adobe 繁黑體 Std B"/>
      <family val="2"/>
      <charset val="136"/>
    </font>
    <font>
      <sz val="18"/>
      <color rgb="FF00B050"/>
      <name val="標楷體"/>
      <family val="4"/>
      <charset val="136"/>
    </font>
    <font>
      <sz val="8"/>
      <name val="新細明體"/>
      <family val="1"/>
      <charset val="136"/>
      <scheme val="minor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4"/>
      <name val="標楷體"/>
      <family val="4"/>
      <charset val="136"/>
    </font>
    <font>
      <b/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23" fillId="0" borderId="0">
      <alignment vertical="center"/>
    </xf>
  </cellStyleXfs>
  <cellXfs count="69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176" fontId="0" fillId="0" borderId="1" xfId="0" applyNumberFormat="1" applyFont="1" applyBorder="1" applyAlignment="1">
      <alignment horizontal="center" vertical="center" shrinkToFit="1"/>
    </xf>
    <xf numFmtId="176" fontId="0" fillId="0" borderId="25" xfId="0" applyNumberFormat="1" applyFont="1" applyBorder="1" applyAlignment="1">
      <alignment horizontal="center" vertical="center"/>
    </xf>
    <xf numFmtId="0" fontId="0" fillId="0" borderId="1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6" xfId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3" borderId="6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12" fillId="0" borderId="1" xfId="0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 wrapText="1" shrinkToFit="1"/>
    </xf>
    <xf numFmtId="49" fontId="0" fillId="0" borderId="4" xfId="0" applyNumberFormat="1" applyFont="1" applyFill="1" applyBorder="1" applyAlignment="1">
      <alignment horizontal="center" vertical="center"/>
    </xf>
    <xf numFmtId="182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0" fillId="5" borderId="2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2" xfId="0" applyNumberFormat="1" applyFont="1" applyFill="1" applyBorder="1" applyAlignment="1">
      <alignment horizontal="center" vertical="center" shrinkToFit="1"/>
    </xf>
    <xf numFmtId="1" fontId="5" fillId="5" borderId="55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0" fontId="0" fillId="2" borderId="60" xfId="0" applyFont="1" applyFill="1" applyBorder="1" applyAlignment="1">
      <alignment vertical="center"/>
    </xf>
    <xf numFmtId="181" fontId="0" fillId="0" borderId="1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textRotation="255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 shrinkToFit="1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67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3" fontId="0" fillId="0" borderId="4" xfId="0" applyNumberFormat="1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9" xfId="0" applyFont="1" applyBorder="1" applyAlignment="1">
      <alignment horizontal="center" vertical="center" shrinkToFit="1"/>
    </xf>
    <xf numFmtId="0" fontId="0" fillId="0" borderId="68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/>
    <xf numFmtId="0" fontId="0" fillId="0" borderId="4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 shrinkToFit="1"/>
    </xf>
    <xf numFmtId="183" fontId="0" fillId="0" borderId="0" xfId="0" applyNumberFormat="1" applyFont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7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horizontal="left" vertical="center"/>
    </xf>
    <xf numFmtId="0" fontId="13" fillId="0" borderId="0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1" applyFont="1" applyAlignment="1" applyProtection="1">
      <alignment vertical="center"/>
    </xf>
    <xf numFmtId="0" fontId="13" fillId="0" borderId="1" xfId="1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shrinkToFit="1"/>
    </xf>
    <xf numFmtId="0" fontId="13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vertical="center" shrinkToFit="1"/>
    </xf>
    <xf numFmtId="2" fontId="0" fillId="0" borderId="4" xfId="0" applyNumberFormat="1" applyFont="1" applyBorder="1" applyAlignment="1">
      <alignment vertical="center" shrinkToFit="1"/>
    </xf>
    <xf numFmtId="0" fontId="3" fillId="0" borderId="4" xfId="0" applyFont="1" applyFill="1" applyBorder="1" applyAlignment="1">
      <alignment horizontal="right" vertical="center" shrinkToFit="1"/>
    </xf>
    <xf numFmtId="183" fontId="0" fillId="0" borderId="4" xfId="0" applyNumberFormat="1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 shrinkToFit="1"/>
    </xf>
    <xf numFmtId="181" fontId="31" fillId="0" borderId="1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vertical="center"/>
    </xf>
    <xf numFmtId="0" fontId="25" fillId="0" borderId="39" xfId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shrinkToFit="1"/>
    </xf>
    <xf numFmtId="181" fontId="5" fillId="0" borderId="25" xfId="0" applyNumberFormat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9" fontId="25" fillId="0" borderId="25" xfId="1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/>
    </xf>
    <xf numFmtId="178" fontId="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0" fontId="13" fillId="0" borderId="1" xfId="1" applyFont="1" applyBorder="1" applyAlignment="1" applyProtection="1">
      <alignment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 shrinkToFit="1"/>
    </xf>
    <xf numFmtId="181" fontId="0" fillId="0" borderId="59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13" fillId="0" borderId="0" xfId="1" applyFont="1" applyFill="1" applyAlignment="1" applyProtection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181" fontId="0" fillId="0" borderId="63" xfId="0" applyNumberFormat="1" applyFont="1" applyFill="1" applyBorder="1" applyAlignment="1">
      <alignment horizontal="center" vertical="center" shrinkToFit="1"/>
    </xf>
    <xf numFmtId="2" fontId="0" fillId="0" borderId="63" xfId="0" applyNumberFormat="1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0" xfId="0" applyFont="1" applyFill="1" applyAlignment="1"/>
    <xf numFmtId="178" fontId="0" fillId="0" borderId="0" xfId="0" applyNumberFormat="1" applyFont="1" applyFill="1" applyAlignment="1"/>
    <xf numFmtId="0" fontId="0" fillId="0" borderId="8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0" fillId="0" borderId="25" xfId="0" applyFont="1" applyFill="1" applyBorder="1"/>
    <xf numFmtId="0" fontId="2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center"/>
    </xf>
    <xf numFmtId="0" fontId="10" fillId="0" borderId="39" xfId="0" applyFont="1" applyFill="1" applyBorder="1" applyAlignment="1">
      <alignment vertical="center" wrapText="1"/>
    </xf>
    <xf numFmtId="181" fontId="5" fillId="0" borderId="52" xfId="0" applyNumberFormat="1" applyFont="1" applyFill="1" applyBorder="1" applyAlignment="1">
      <alignment horizontal="center" vertical="center"/>
    </xf>
    <xf numFmtId="181" fontId="5" fillId="0" borderId="39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left" vertical="center"/>
    </xf>
    <xf numFmtId="179" fontId="13" fillId="0" borderId="0" xfId="1" applyNumberFormat="1" applyFont="1" applyFill="1" applyBorder="1" applyAlignment="1" applyProtection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3" fillId="5" borderId="1" xfId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left" vertical="center"/>
    </xf>
    <xf numFmtId="181" fontId="0" fillId="0" borderId="1" xfId="0" applyNumberFormat="1" applyFont="1" applyBorder="1" applyAlignment="1">
      <alignment horizontal="center" vertical="center"/>
    </xf>
    <xf numFmtId="49" fontId="10" fillId="3" borderId="31" xfId="0" applyNumberFormat="1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181" fontId="5" fillId="0" borderId="65" xfId="0" applyNumberFormat="1" applyFont="1" applyBorder="1" applyAlignment="1">
      <alignment horizontal="center" vertical="center"/>
    </xf>
    <xf numFmtId="1" fontId="5" fillId="0" borderId="64" xfId="0" applyNumberFormat="1" applyFont="1" applyFill="1" applyBorder="1" applyAlignment="1">
      <alignment horizontal="center" vertical="center" shrinkToFit="1"/>
    </xf>
    <xf numFmtId="1" fontId="5" fillId="5" borderId="74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/>
    </xf>
    <xf numFmtId="0" fontId="0" fillId="0" borderId="20" xfId="1" applyFont="1" applyFill="1" applyBorder="1" applyAlignment="1">
      <alignment vertical="center"/>
    </xf>
    <xf numFmtId="0" fontId="0" fillId="0" borderId="20" xfId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/>
    </xf>
    <xf numFmtId="180" fontId="5" fillId="0" borderId="39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181" fontId="5" fillId="0" borderId="28" xfId="0" applyNumberFormat="1" applyFont="1" applyFill="1" applyBorder="1" applyAlignment="1">
      <alignment horizontal="center" vertical="center"/>
    </xf>
    <xf numFmtId="180" fontId="5" fillId="0" borderId="28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/>
    </xf>
    <xf numFmtId="1" fontId="5" fillId="5" borderId="75" xfId="0" applyNumberFormat="1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81" fontId="5" fillId="0" borderId="6" xfId="0" applyNumberFormat="1" applyFont="1" applyFill="1" applyBorder="1" applyAlignment="1">
      <alignment horizontal="center" vertical="center"/>
    </xf>
    <xf numFmtId="181" fontId="5" fillId="0" borderId="72" xfId="0" applyNumberFormat="1" applyFont="1" applyFill="1" applyBorder="1" applyAlignment="1">
      <alignment horizontal="center" vertical="center"/>
    </xf>
    <xf numFmtId="181" fontId="5" fillId="0" borderId="79" xfId="0" applyNumberFormat="1" applyFont="1" applyFill="1" applyBorder="1" applyAlignment="1">
      <alignment horizontal="center" vertical="center"/>
    </xf>
    <xf numFmtId="181" fontId="5" fillId="0" borderId="9" xfId="0" applyNumberFormat="1" applyFont="1" applyFill="1" applyBorder="1" applyAlignment="1">
      <alignment horizontal="center" vertical="center"/>
    </xf>
    <xf numFmtId="181" fontId="5" fillId="0" borderId="36" xfId="0" applyNumberFormat="1" applyFont="1" applyFill="1" applyBorder="1" applyAlignment="1">
      <alignment horizontal="center" vertical="center"/>
    </xf>
    <xf numFmtId="181" fontId="5" fillId="0" borderId="78" xfId="0" applyNumberFormat="1" applyFont="1" applyFill="1" applyBorder="1" applyAlignment="1">
      <alignment horizontal="center" vertical="center"/>
    </xf>
    <xf numFmtId="181" fontId="5" fillId="0" borderId="46" xfId="0" applyNumberFormat="1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/>
    </xf>
    <xf numFmtId="181" fontId="0" fillId="0" borderId="22" xfId="0" applyNumberFormat="1" applyFont="1" applyFill="1" applyBorder="1" applyAlignment="1">
      <alignment vertical="center"/>
    </xf>
    <xf numFmtId="2" fontId="0" fillId="0" borderId="22" xfId="0" applyNumberFormat="1" applyFont="1" applyFill="1" applyBorder="1" applyAlignment="1">
      <alignment vertical="center"/>
    </xf>
    <xf numFmtId="177" fontId="0" fillId="0" borderId="19" xfId="0" applyNumberFormat="1" applyFont="1" applyFill="1" applyBorder="1" applyAlignment="1">
      <alignment horizontal="center" vertical="center"/>
    </xf>
    <xf numFmtId="49" fontId="5" fillId="0" borderId="65" xfId="0" applyNumberFormat="1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horizontal="center"/>
    </xf>
    <xf numFmtId="0" fontId="0" fillId="2" borderId="22" xfId="0" applyFont="1" applyFill="1" applyBorder="1" applyAlignment="1">
      <alignment vertical="center"/>
    </xf>
    <xf numFmtId="181" fontId="0" fillId="2" borderId="22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181" fontId="0" fillId="2" borderId="22" xfId="0" applyNumberFormat="1" applyFont="1" applyFill="1" applyBorder="1" applyAlignment="1">
      <alignment horizontal="center" vertical="center"/>
    </xf>
    <xf numFmtId="181" fontId="0" fillId="2" borderId="43" xfId="0" applyNumberFormat="1" applyFont="1" applyFill="1" applyBorder="1" applyAlignment="1">
      <alignment horizontal="center" vertical="center"/>
    </xf>
    <xf numFmtId="0" fontId="0" fillId="0" borderId="45" xfId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/>
    </xf>
    <xf numFmtId="0" fontId="0" fillId="0" borderId="75" xfId="1" applyFont="1" applyFill="1" applyBorder="1" applyAlignment="1">
      <alignment horizontal="left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10" fillId="3" borderId="40" xfId="0" applyNumberFormat="1" applyFont="1" applyFill="1" applyBorder="1" applyAlignment="1">
      <alignment horizontal="center" vertical="center" wrapText="1"/>
    </xf>
    <xf numFmtId="49" fontId="10" fillId="0" borderId="76" xfId="0" applyNumberFormat="1" applyFont="1" applyFill="1" applyBorder="1" applyAlignment="1">
      <alignment horizontal="center" vertical="center" wrapText="1"/>
    </xf>
    <xf numFmtId="49" fontId="10" fillId="0" borderId="56" xfId="0" applyNumberFormat="1" applyFont="1" applyFill="1" applyBorder="1" applyAlignment="1">
      <alignment horizontal="center" vertical="center" wrapText="1"/>
    </xf>
    <xf numFmtId="49" fontId="10" fillId="0" borderId="77" xfId="0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4" fillId="0" borderId="44" xfId="0" applyFont="1" applyFill="1" applyBorder="1"/>
    <xf numFmtId="181" fontId="5" fillId="0" borderId="27" xfId="0" applyNumberFormat="1" applyFont="1" applyFill="1" applyBorder="1" applyAlignment="1">
      <alignment horizontal="center" vertical="center"/>
    </xf>
    <xf numFmtId="181" fontId="5" fillId="0" borderId="25" xfId="0" applyNumberFormat="1" applyFont="1" applyFill="1" applyBorder="1" applyAlignment="1">
      <alignment horizontal="center" vertical="center"/>
    </xf>
    <xf numFmtId="181" fontId="0" fillId="0" borderId="4" xfId="0" applyNumberFormat="1" applyFont="1" applyFill="1" applyBorder="1" applyAlignment="1">
      <alignment horizontal="center" vertical="center" shrinkToFit="1"/>
    </xf>
    <xf numFmtId="176" fontId="0" fillId="0" borderId="63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/>
    </xf>
    <xf numFmtId="179" fontId="0" fillId="0" borderId="0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shrinkToFit="1"/>
    </xf>
    <xf numFmtId="0" fontId="0" fillId="7" borderId="1" xfId="0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78" fontId="0" fillId="0" borderId="5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shrinkToFit="1"/>
    </xf>
    <xf numFmtId="0" fontId="13" fillId="0" borderId="0" xfId="1" applyFont="1" applyFill="1" applyBorder="1" applyProtection="1">
      <alignment vertical="center"/>
    </xf>
    <xf numFmtId="0" fontId="13" fillId="0" borderId="0" xfId="1" applyFont="1" applyFill="1" applyProtection="1">
      <alignment vertical="center"/>
    </xf>
    <xf numFmtId="0" fontId="29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13" fillId="0" borderId="1" xfId="1" applyFont="1" applyBorder="1" applyAlignment="1" applyProtection="1">
      <alignment horizontal="center" vertical="center"/>
    </xf>
    <xf numFmtId="0" fontId="13" fillId="0" borderId="1" xfId="1" applyFont="1" applyBorder="1" applyProtection="1">
      <alignment vertical="center"/>
    </xf>
    <xf numFmtId="0" fontId="13" fillId="0" borderId="0" xfId="1" applyFont="1" applyProtection="1">
      <alignment vertical="center"/>
    </xf>
    <xf numFmtId="0" fontId="10" fillId="0" borderId="8" xfId="0" applyFont="1" applyFill="1" applyBorder="1" applyAlignment="1">
      <alignment horizontal="center" vertical="center"/>
    </xf>
    <xf numFmtId="181" fontId="0" fillId="0" borderId="63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176" fontId="3" fillId="0" borderId="3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3" fillId="0" borderId="3" xfId="0" applyNumberFormat="1" applyFont="1" applyBorder="1" applyAlignment="1">
      <alignment horizontal="center" vertical="center"/>
    </xf>
    <xf numFmtId="179" fontId="0" fillId="0" borderId="4" xfId="0" applyNumberFormat="1" applyFont="1" applyBorder="1" applyAlignment="1">
      <alignment horizontal="center" vertical="center" shrinkToFit="1"/>
    </xf>
    <xf numFmtId="179" fontId="0" fillId="0" borderId="1" xfId="0" applyNumberFormat="1" applyFont="1" applyBorder="1"/>
    <xf numFmtId="0" fontId="0" fillId="0" borderId="6" xfId="0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 shrinkToFit="1"/>
    </xf>
    <xf numFmtId="179" fontId="33" fillId="0" borderId="1" xfId="1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2" fontId="0" fillId="2" borderId="22" xfId="0" applyNumberFormat="1" applyFont="1" applyFill="1" applyBorder="1" applyAlignment="1">
      <alignment vertical="center"/>
    </xf>
    <xf numFmtId="0" fontId="0" fillId="7" borderId="0" xfId="0" applyFont="1" applyFill="1" applyBorder="1" applyAlignment="1">
      <alignment horizontal="center"/>
    </xf>
    <xf numFmtId="0" fontId="13" fillId="7" borderId="1" xfId="1" applyFont="1" applyFill="1" applyBorder="1" applyAlignment="1" applyProtection="1">
      <alignment horizontal="center" vertical="center"/>
    </xf>
    <xf numFmtId="2" fontId="0" fillId="0" borderId="59" xfId="0" applyNumberFormat="1" applyFont="1" applyFill="1" applyBorder="1" applyAlignment="1">
      <alignment vertical="center"/>
    </xf>
    <xf numFmtId="2" fontId="0" fillId="0" borderId="4" xfId="0" applyNumberFormat="1" applyFont="1" applyFill="1" applyBorder="1" applyAlignment="1">
      <alignment horizontal="left" vertical="center" shrinkToFit="1"/>
    </xf>
    <xf numFmtId="179" fontId="13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6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0" fillId="2" borderId="5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13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0" fillId="0" borderId="47" xfId="1" applyFont="1" applyFill="1" applyBorder="1" applyAlignment="1">
      <alignment horizontal="left"/>
    </xf>
    <xf numFmtId="0" fontId="13" fillId="5" borderId="6" xfId="1" applyFont="1" applyFill="1" applyBorder="1" applyAlignment="1" applyProtection="1">
      <alignment horizontal="center" vertical="center"/>
    </xf>
    <xf numFmtId="176" fontId="0" fillId="5" borderId="4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vertical="center"/>
    </xf>
    <xf numFmtId="0" fontId="10" fillId="7" borderId="41" xfId="0" applyFont="1" applyFill="1" applyBorder="1" applyAlignment="1">
      <alignment horizontal="center" vertical="center" wrapText="1"/>
    </xf>
    <xf numFmtId="0" fontId="10" fillId="7" borderId="7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1" fontId="16" fillId="4" borderId="4" xfId="0" applyNumberFormat="1" applyFont="1" applyFill="1" applyBorder="1" applyAlignment="1">
      <alignment horizontal="center" vertical="center" wrapText="1"/>
    </xf>
    <xf numFmtId="11" fontId="16" fillId="4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4" fillId="5" borderId="6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7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78" fontId="0" fillId="0" borderId="3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13" fillId="0" borderId="8" xfId="1" applyFont="1" applyFill="1" applyBorder="1" applyAlignment="1" applyProtection="1">
      <alignment horizontal="center" vertical="center" textRotation="255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0" fillId="0" borderId="69" xfId="0" applyFont="1" applyFill="1" applyBorder="1" applyAlignment="1">
      <alignment horizontal="center" vertical="center" textRotation="255" wrapText="1" shrinkToFit="1"/>
    </xf>
    <xf numFmtId="0" fontId="0" fillId="0" borderId="34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13" fillId="0" borderId="69" xfId="1" applyFont="1" applyFill="1" applyBorder="1" applyAlignment="1" applyProtection="1">
      <alignment horizontal="center" vertical="center" textRotation="255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38" xfId="0" applyNumberFormat="1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178" fontId="21" fillId="0" borderId="38" xfId="0" applyNumberFormat="1" applyFont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12" fillId="0" borderId="61" xfId="0" applyFont="1" applyFill="1" applyBorder="1" applyAlignment="1">
      <alignment horizontal="center" vertical="center"/>
    </xf>
    <xf numFmtId="0" fontId="0" fillId="5" borderId="69" xfId="0" applyFont="1" applyFill="1" applyBorder="1" applyAlignment="1">
      <alignment horizontal="center" vertical="center" textRotation="255" wrapText="1" shrinkToFit="1"/>
    </xf>
    <xf numFmtId="0" fontId="0" fillId="5" borderId="34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12" fillId="5" borderId="50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6" fillId="0" borderId="31" xfId="0" applyNumberFormat="1" applyFont="1" applyFill="1" applyBorder="1" applyAlignment="1">
      <alignment horizontal="center" vertical="center"/>
    </xf>
    <xf numFmtId="178" fontId="6" fillId="0" borderId="37" xfId="0" applyNumberFormat="1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178" fontId="0" fillId="0" borderId="37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178" fontId="6" fillId="0" borderId="31" xfId="0" applyNumberFormat="1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2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5" borderId="57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5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 textRotation="255" wrapText="1" shrinkToFit="1"/>
    </xf>
    <xf numFmtId="0" fontId="0" fillId="5" borderId="36" xfId="0" applyFont="1" applyFill="1" applyBorder="1" applyAlignment="1">
      <alignment horizontal="center" vertical="center" textRotation="255" wrapText="1" shrinkToFit="1"/>
    </xf>
    <xf numFmtId="0" fontId="0" fillId="5" borderId="9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vertical="center" textRotation="255" wrapText="1" shrinkToFit="1"/>
    </xf>
    <xf numFmtId="0" fontId="0" fillId="0" borderId="36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11" fontId="0" fillId="0" borderId="27" xfId="0" applyNumberFormat="1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/>
    <xf numFmtId="0" fontId="0" fillId="0" borderId="9" xfId="0" applyFont="1" applyFill="1" applyBorder="1"/>
    <xf numFmtId="0" fontId="0" fillId="0" borderId="58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textRotation="255" wrapText="1" shrinkToFit="1"/>
    </xf>
    <xf numFmtId="0" fontId="3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37" fillId="0" borderId="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/>
    </xf>
    <xf numFmtId="0" fontId="24" fillId="5" borderId="0" xfId="0" applyFont="1" applyFill="1" applyBorder="1"/>
    <xf numFmtId="0" fontId="39" fillId="0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0" fontId="4" fillId="0" borderId="0" xfId="0" applyFont="1" applyBorder="1"/>
    <xf numFmtId="0" fontId="38" fillId="0" borderId="0" xfId="0" applyFont="1" applyBorder="1" applyAlignment="1">
      <alignment horizontal="center"/>
    </xf>
    <xf numFmtId="10" fontId="38" fillId="0" borderId="0" xfId="0" applyNumberFormat="1" applyFont="1" applyFill="1" applyBorder="1" applyAlignment="1">
      <alignment vertical="center"/>
    </xf>
    <xf numFmtId="10" fontId="10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36" fillId="0" borderId="0" xfId="0" applyFont="1" applyFill="1" applyBorder="1" applyAlignment="1">
      <alignment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6"/>
  <sheetViews>
    <sheetView tabSelected="1" zoomScale="75" zoomScaleNormal="75" zoomScalePageLayoutView="75" workbookViewId="0">
      <selection activeCell="G9" sqref="G9"/>
    </sheetView>
  </sheetViews>
  <sheetFormatPr defaultColWidth="8.875" defaultRowHeight="21" x14ac:dyDescent="0.3"/>
  <cols>
    <col min="1" max="1" width="5.75" style="18" customWidth="1"/>
    <col min="2" max="2" width="9.625" style="12" customWidth="1"/>
    <col min="3" max="3" width="9.25" style="22" customWidth="1"/>
    <col min="4" max="4" width="13.5" style="19" customWidth="1"/>
    <col min="5" max="5" width="22.875" style="19" customWidth="1"/>
    <col min="6" max="6" width="25.625" style="62" customWidth="1"/>
    <col min="7" max="7" width="16.75" style="22" customWidth="1"/>
    <col min="8" max="8" width="21.625" style="22" customWidth="1"/>
    <col min="9" max="9" width="9" style="22" customWidth="1"/>
    <col min="10" max="10" width="15.5" style="22" customWidth="1"/>
    <col min="11" max="15" width="9.625" style="21" customWidth="1"/>
    <col min="16" max="16" width="9" style="21" hidden="1" customWidth="1"/>
    <col min="17" max="17" width="10.125" style="21" customWidth="1"/>
    <col min="18" max="18" width="8.875" style="1"/>
    <col min="19" max="19" width="18.125" style="17" customWidth="1"/>
    <col min="20" max="20" width="16.375" style="17" customWidth="1"/>
    <col min="21" max="21" width="18" style="17" customWidth="1"/>
    <col min="22" max="22" width="20.375" style="17" customWidth="1"/>
    <col min="23" max="23" width="18.625" style="17" customWidth="1"/>
    <col min="24" max="24" width="10.875" style="17" customWidth="1"/>
    <col min="25" max="25" width="15.375" style="17" customWidth="1"/>
    <col min="26" max="27" width="8.875" style="17"/>
    <col min="28" max="16384" width="8.875" style="18"/>
  </cols>
  <sheetData>
    <row r="1" spans="1:30" s="13" customFormat="1" ht="36" customHeight="1" thickBot="1" x14ac:dyDescent="0.3">
      <c r="B1" s="513" t="s">
        <v>407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S1" s="14"/>
      <c r="T1" s="14"/>
      <c r="U1" s="14"/>
      <c r="V1" s="14"/>
      <c r="W1" s="14"/>
      <c r="X1" s="14"/>
      <c r="Y1" s="14"/>
      <c r="Z1" s="14"/>
      <c r="AA1" s="14"/>
    </row>
    <row r="2" spans="1:30" s="13" customFormat="1" ht="45" customHeight="1" thickBot="1" x14ac:dyDescent="0.3">
      <c r="A2" s="424" t="s">
        <v>260</v>
      </c>
      <c r="B2" s="419" t="s">
        <v>1</v>
      </c>
      <c r="C2" s="224" t="s">
        <v>2</v>
      </c>
      <c r="D2" s="219" t="s">
        <v>3</v>
      </c>
      <c r="E2" s="514" t="s">
        <v>28</v>
      </c>
      <c r="F2" s="515"/>
      <c r="G2" s="516"/>
      <c r="H2" s="360" t="s">
        <v>26</v>
      </c>
      <c r="I2" s="387" t="s">
        <v>145</v>
      </c>
      <c r="J2" s="403" t="s">
        <v>194</v>
      </c>
      <c r="K2" s="392" t="s">
        <v>119</v>
      </c>
      <c r="L2" s="76" t="s">
        <v>80</v>
      </c>
      <c r="M2" s="76" t="s">
        <v>27</v>
      </c>
      <c r="N2" s="76" t="s">
        <v>79</v>
      </c>
      <c r="O2" s="77" t="s">
        <v>148</v>
      </c>
      <c r="P2" s="77" t="s">
        <v>110</v>
      </c>
      <c r="Q2" s="104" t="s">
        <v>29</v>
      </c>
      <c r="S2" s="14"/>
      <c r="T2" s="676"/>
      <c r="U2" s="677"/>
      <c r="V2" s="14"/>
      <c r="W2" s="14"/>
      <c r="X2" s="14"/>
      <c r="Y2" s="14"/>
      <c r="Z2" s="14"/>
      <c r="AA2" s="14"/>
    </row>
    <row r="3" spans="1:30" s="51" customFormat="1" ht="33" customHeight="1" x14ac:dyDescent="0.3">
      <c r="A3" s="524" t="s">
        <v>261</v>
      </c>
      <c r="B3" s="420" t="s">
        <v>236</v>
      </c>
      <c r="C3" s="84" t="s">
        <v>68</v>
      </c>
      <c r="D3" s="401" t="str">
        <f>第1週!B5</f>
        <v>白米飯</v>
      </c>
      <c r="E3" s="402" t="str">
        <f>第1週!B7</f>
        <v>紅燒雞(滷)</v>
      </c>
      <c r="F3" s="372" t="str">
        <f>第1週!B12</f>
        <v>紅蘿蔔炒蛋(炒)</v>
      </c>
      <c r="G3" s="401" t="str">
        <f>第1週!B17</f>
        <v>有機青菜</v>
      </c>
      <c r="H3" s="402" t="str">
        <f>第1週!B22</f>
        <v>榨菜肉絲湯</v>
      </c>
      <c r="I3" s="388" t="s">
        <v>395</v>
      </c>
      <c r="J3" s="457"/>
      <c r="K3" s="200">
        <f>第1週!D30</f>
        <v>6</v>
      </c>
      <c r="L3" s="199">
        <f>第1週!D31</f>
        <v>2.8344155844155847</v>
      </c>
      <c r="M3" s="200">
        <f>第1週!D32</f>
        <v>1.65</v>
      </c>
      <c r="N3" s="74">
        <v>2.5</v>
      </c>
      <c r="O3" s="250"/>
      <c r="P3" s="203"/>
      <c r="Q3" s="143">
        <f t="shared" ref="Q3:Q17" si="0">K3*70+L3*75+M3*25+N3*45+O3*60</f>
        <v>786.33116883116884</v>
      </c>
      <c r="R3" s="50"/>
      <c r="S3" s="678"/>
      <c r="T3" s="679"/>
      <c r="U3" s="680"/>
      <c r="V3" s="14"/>
      <c r="W3" s="14"/>
      <c r="X3" s="17"/>
      <c r="Y3" s="17"/>
      <c r="Z3" s="14"/>
      <c r="AA3" s="14"/>
      <c r="AB3" s="501"/>
    </row>
    <row r="4" spans="1:30" ht="33" customHeight="1" x14ac:dyDescent="0.3">
      <c r="A4" s="525"/>
      <c r="B4" s="421" t="s">
        <v>237</v>
      </c>
      <c r="C4" s="85" t="s">
        <v>69</v>
      </c>
      <c r="D4" s="88" t="str">
        <f>第1週!I5</f>
        <v>糙米飯</v>
      </c>
      <c r="E4" s="107" t="str">
        <f>第1週!I7</f>
        <v>京醬肉片(炒)</v>
      </c>
      <c r="F4" s="107" t="str">
        <f>第1週!I12</f>
        <v>茄汁豆腐(煮)</v>
      </c>
      <c r="G4" s="56" t="str">
        <f>第1週!I17</f>
        <v>有機蔬菜</v>
      </c>
      <c r="H4" s="101" t="str">
        <f>第1週!I22</f>
        <v>南瓜排骨湯</v>
      </c>
      <c r="I4" s="388" t="s">
        <v>146</v>
      </c>
      <c r="J4" s="346"/>
      <c r="K4" s="393">
        <f>第1週!K30</f>
        <v>5.7352941176470589</v>
      </c>
      <c r="L4" s="201">
        <f>第1週!K31</f>
        <v>2.6071428571428572</v>
      </c>
      <c r="M4" s="60">
        <f>第1週!K32</f>
        <v>1.5</v>
      </c>
      <c r="N4" s="60">
        <v>2.5</v>
      </c>
      <c r="O4" s="142">
        <v>1</v>
      </c>
      <c r="P4" s="142"/>
      <c r="Q4" s="138">
        <f t="shared" si="0"/>
        <v>807.00630252100837</v>
      </c>
      <c r="S4" s="678"/>
      <c r="T4" s="679"/>
      <c r="U4" s="680"/>
      <c r="V4" s="14"/>
      <c r="W4" s="14"/>
      <c r="X4" s="14"/>
      <c r="Y4" s="14"/>
      <c r="Z4" s="14"/>
      <c r="AA4" s="14"/>
      <c r="AB4" s="13"/>
    </row>
    <row r="5" spans="1:30" s="13" customFormat="1" ht="33" customHeight="1" x14ac:dyDescent="0.3">
      <c r="A5" s="525"/>
      <c r="B5" s="421" t="s">
        <v>186</v>
      </c>
      <c r="C5" s="89" t="s">
        <v>70</v>
      </c>
      <c r="D5" s="294" t="str">
        <f>第1週!P5</f>
        <v>白米飯</v>
      </c>
      <c r="E5" s="249" t="str">
        <f>第1週!P7</f>
        <v>古早味湯飯</v>
      </c>
      <c r="F5" s="521" t="str">
        <f>第1週!P14</f>
        <v>鹹酥雞(炸)</v>
      </c>
      <c r="G5" s="522"/>
      <c r="H5" s="295" t="str">
        <f>第1週!P21</f>
        <v>有機蔬菜</v>
      </c>
      <c r="I5" s="388"/>
      <c r="J5" s="346"/>
      <c r="K5" s="393">
        <f>第1週!R30</f>
        <v>5.9222222222222225</v>
      </c>
      <c r="L5" s="201">
        <f>第1週!R31</f>
        <v>2.5</v>
      </c>
      <c r="M5" s="201">
        <f>第1週!R32</f>
        <v>1.5</v>
      </c>
      <c r="N5" s="60">
        <v>2.5</v>
      </c>
      <c r="O5" s="142"/>
      <c r="P5" s="142"/>
      <c r="Q5" s="138">
        <f>K5*70+L5*75+M5*25+N5*45+O5*60+120</f>
        <v>872.05555555555566</v>
      </c>
      <c r="R5" s="1"/>
      <c r="S5" s="678"/>
      <c r="T5" s="679"/>
      <c r="U5" s="680"/>
      <c r="V5" s="14"/>
      <c r="W5" s="14"/>
      <c r="X5" s="17"/>
      <c r="Y5" s="17"/>
      <c r="Z5" s="14"/>
      <c r="AA5" s="14"/>
      <c r="AB5" s="501"/>
    </row>
    <row r="6" spans="1:30" s="13" customFormat="1" ht="33" customHeight="1" x14ac:dyDescent="0.3">
      <c r="A6" s="525"/>
      <c r="B6" s="421" t="s">
        <v>187</v>
      </c>
      <c r="C6" s="85" t="s">
        <v>71</v>
      </c>
      <c r="D6" s="220" t="str">
        <f>第1週!W5</f>
        <v>糙米飯</v>
      </c>
      <c r="E6" s="107" t="str">
        <f>第1週!W7</f>
        <v>三杯雞(炒)</v>
      </c>
      <c r="F6" s="107" t="str">
        <f>第1週!W12</f>
        <v>高麗菜炒肉絲(炒)</v>
      </c>
      <c r="G6" s="107" t="str">
        <f>第1週!W17</f>
        <v>有機蔬菜</v>
      </c>
      <c r="H6" s="164" t="str">
        <f>第1週!W22</f>
        <v>綠豆薏仁湯</v>
      </c>
      <c r="I6" s="388" t="s">
        <v>396</v>
      </c>
      <c r="J6" s="346"/>
      <c r="K6" s="393">
        <f>第1週!Y30</f>
        <v>6.1</v>
      </c>
      <c r="L6" s="198">
        <f>第1週!Y31</f>
        <v>2.5214285714285714</v>
      </c>
      <c r="M6" s="198">
        <f>第1週!Y32</f>
        <v>1.55</v>
      </c>
      <c r="N6" s="60">
        <v>2.5</v>
      </c>
      <c r="O6" s="142">
        <v>1</v>
      </c>
      <c r="P6" s="142"/>
      <c r="Q6" s="138">
        <f t="shared" si="0"/>
        <v>827.35714285714289</v>
      </c>
      <c r="S6" s="678"/>
      <c r="T6" s="679"/>
      <c r="U6" s="680"/>
      <c r="V6" s="14"/>
      <c r="W6" s="14"/>
      <c r="X6" s="17"/>
      <c r="Y6" s="17"/>
      <c r="Z6" s="14"/>
      <c r="AA6" s="14"/>
      <c r="AB6" s="501"/>
    </row>
    <row r="7" spans="1:30" s="13" customFormat="1" ht="33" customHeight="1" thickBot="1" x14ac:dyDescent="0.35">
      <c r="A7" s="526"/>
      <c r="B7" s="422" t="s">
        <v>238</v>
      </c>
      <c r="C7" s="86" t="s">
        <v>66</v>
      </c>
      <c r="D7" s="222" t="str">
        <f>第1週!AD5</f>
        <v>白米飯</v>
      </c>
      <c r="E7" s="57" t="str">
        <f>第1週!AD7</f>
        <v>醬燒鮮魚(煮)</v>
      </c>
      <c r="F7" s="57" t="str">
        <f>第1週!AD12</f>
        <v xml:space="preserve">玉米絞肉(炒)      </v>
      </c>
      <c r="G7" s="57" t="str">
        <f>第1週!AD17</f>
        <v>有機青菜</v>
      </c>
      <c r="H7" s="163" t="str">
        <f>第1週!AD22</f>
        <v>冬瓜雞肉湯</v>
      </c>
      <c r="I7" s="389"/>
      <c r="J7" s="86" t="s">
        <v>397</v>
      </c>
      <c r="K7" s="394">
        <f>第1週!AF30</f>
        <v>6.4117647058823533</v>
      </c>
      <c r="L7" s="137">
        <f>第1週!AF31</f>
        <v>3.0371428571428574</v>
      </c>
      <c r="M7" s="137">
        <f>第1週!AF32</f>
        <v>1.5</v>
      </c>
      <c r="N7" s="58">
        <v>2.5</v>
      </c>
      <c r="O7" s="140"/>
      <c r="P7" s="140"/>
      <c r="Q7" s="141">
        <f t="shared" si="0"/>
        <v>826.60924369747909</v>
      </c>
      <c r="S7" s="678"/>
      <c r="T7" s="678"/>
      <c r="U7" s="17"/>
      <c r="V7" s="17"/>
      <c r="W7" s="14"/>
      <c r="X7" s="17"/>
      <c r="Y7" s="17"/>
      <c r="Z7" s="14"/>
      <c r="AA7" s="14"/>
      <c r="AB7" s="501"/>
    </row>
    <row r="8" spans="1:30" s="13" customFormat="1" ht="33" customHeight="1" thickTop="1" x14ac:dyDescent="0.3">
      <c r="A8" s="527" t="s">
        <v>262</v>
      </c>
      <c r="B8" s="420" t="s">
        <v>240</v>
      </c>
      <c r="C8" s="362" t="s">
        <v>239</v>
      </c>
      <c r="D8" s="220" t="str">
        <f>第2週!B5</f>
        <v>白米飯</v>
      </c>
      <c r="E8" s="107" t="str">
        <f>第2週!B7</f>
        <v>橙香雞丁(炒)</v>
      </c>
      <c r="F8" s="107" t="str">
        <f>第2週!B12</f>
        <v>蕃茄炒蛋(炒)</v>
      </c>
      <c r="G8" s="55" t="str">
        <f>第2週!B17</f>
        <v>有機蔬菜</v>
      </c>
      <c r="H8" s="101" t="str">
        <f>第2週!B22</f>
        <v>味噌豆腐湯</v>
      </c>
      <c r="I8" s="388" t="s">
        <v>398</v>
      </c>
      <c r="J8" s="363"/>
      <c r="K8" s="395">
        <f>第2週!D30</f>
        <v>6.333333333333333</v>
      </c>
      <c r="L8" s="364">
        <f>第2週!D31</f>
        <v>2.6311688311688308</v>
      </c>
      <c r="M8" s="364">
        <f>第2週!D32</f>
        <v>1.45</v>
      </c>
      <c r="N8" s="407" t="str">
        <f>第2週!D35</f>
        <v>2.5</v>
      </c>
      <c r="O8" s="365"/>
      <c r="P8" s="365"/>
      <c r="Q8" s="366">
        <f>第2週!D36</f>
        <v>789.42099567099558</v>
      </c>
      <c r="S8" s="678"/>
      <c r="T8" s="678"/>
      <c r="U8" s="17"/>
      <c r="V8" s="17"/>
      <c r="W8" s="14"/>
      <c r="X8" s="14"/>
      <c r="Y8" s="14"/>
      <c r="Z8" s="14"/>
      <c r="AA8" s="14"/>
    </row>
    <row r="9" spans="1:30" s="51" customFormat="1" ht="33" customHeight="1" x14ac:dyDescent="0.3">
      <c r="A9" s="525"/>
      <c r="B9" s="421" t="s">
        <v>241</v>
      </c>
      <c r="C9" s="85" t="s">
        <v>69</v>
      </c>
      <c r="D9" s="220" t="str">
        <f>第2週!I5</f>
        <v>糙米飯</v>
      </c>
      <c r="E9" s="107" t="str">
        <f>第2週!I7</f>
        <v>韓式年糕鍋(煮)</v>
      </c>
      <c r="F9" s="107" t="str">
        <f>第2週!I12</f>
        <v>花菜炒肉絲(炒)</v>
      </c>
      <c r="G9" s="56" t="str">
        <f>第2週!I17</f>
        <v>有機青菜</v>
      </c>
      <c r="H9" s="101" t="str">
        <f>第2週!I22</f>
        <v>香菇雞湯</v>
      </c>
      <c r="I9" s="388" t="s">
        <v>396</v>
      </c>
      <c r="J9" s="84"/>
      <c r="K9" s="396">
        <f>第2週!K30</f>
        <v>5.833333333333333</v>
      </c>
      <c r="L9" s="136">
        <f>第2週!K31</f>
        <v>2.657142857142857</v>
      </c>
      <c r="M9" s="136">
        <f>第2週!K32</f>
        <v>1.7500000000000002</v>
      </c>
      <c r="N9" s="74">
        <v>2.5</v>
      </c>
      <c r="O9" s="139">
        <v>1</v>
      </c>
      <c r="P9" s="139"/>
      <c r="Q9" s="143">
        <f t="shared" si="0"/>
        <v>823.86904761904759</v>
      </c>
      <c r="R9" s="50"/>
      <c r="S9" s="678"/>
      <c r="T9" s="678"/>
      <c r="U9" s="17"/>
      <c r="V9" s="17"/>
      <c r="W9" s="17"/>
      <c r="X9" s="17"/>
      <c r="Y9" s="17"/>
      <c r="Z9" s="14"/>
      <c r="AA9" s="14"/>
      <c r="AB9" s="501"/>
    </row>
    <row r="10" spans="1:30" ht="33" customHeight="1" x14ac:dyDescent="0.3">
      <c r="A10" s="525"/>
      <c r="B10" s="421" t="s">
        <v>177</v>
      </c>
      <c r="C10" s="102" t="s">
        <v>70</v>
      </c>
      <c r="D10" s="294" t="str">
        <f>第2週!P5</f>
        <v>鐵板麵</v>
      </c>
      <c r="E10" s="295" t="str">
        <f>第2週!P7</f>
        <v>義式肉醬麵</v>
      </c>
      <c r="F10" s="249" t="str">
        <f>第2週!P12</f>
        <v>翅小腿(滷)</v>
      </c>
      <c r="G10" s="249" t="str">
        <f>第2週!P17</f>
        <v>有機青菜</v>
      </c>
      <c r="H10" s="294" t="str">
        <f>第2週!P22</f>
        <v>玉米濃湯</v>
      </c>
      <c r="I10" s="388"/>
      <c r="J10" s="345"/>
      <c r="K10" s="393">
        <f>第2週!R30</f>
        <v>6.284313725490196</v>
      </c>
      <c r="L10" s="136">
        <f>第2週!R31</f>
        <v>2.7740259740259741</v>
      </c>
      <c r="M10" s="201">
        <f>第2週!R32</f>
        <v>1.45</v>
      </c>
      <c r="N10" s="60">
        <v>2.5</v>
      </c>
      <c r="O10" s="60"/>
      <c r="P10" s="208">
        <v>1</v>
      </c>
      <c r="Q10" s="138">
        <f>K10*70+L10*75+M10*25+N10*45+O10*60</f>
        <v>796.70390883626169</v>
      </c>
      <c r="S10" s="678"/>
      <c r="T10" s="678"/>
    </row>
    <row r="11" spans="1:30" ht="33" customHeight="1" x14ac:dyDescent="0.3">
      <c r="A11" s="525"/>
      <c r="B11" s="421" t="s">
        <v>178</v>
      </c>
      <c r="C11" s="85" t="s">
        <v>71</v>
      </c>
      <c r="D11" s="88" t="str">
        <f>第2週!W5</f>
        <v>白米飯</v>
      </c>
      <c r="E11" s="107" t="str">
        <f>第2週!W7</f>
        <v>咖哩雞(燴)</v>
      </c>
      <c r="F11" s="61" t="str">
        <f>第2週!W12</f>
        <v>關東煮(煮)</v>
      </c>
      <c r="G11" s="107" t="str">
        <f>第2週!W17</f>
        <v>有機青菜</v>
      </c>
      <c r="H11" s="101" t="str">
        <f>第2週!W22</f>
        <v>蔬菜蛋花湯</v>
      </c>
      <c r="I11" s="388" t="s">
        <v>396</v>
      </c>
      <c r="J11" s="344"/>
      <c r="K11" s="393">
        <f>第2週!Y30</f>
        <v>6.4222222222222225</v>
      </c>
      <c r="L11" s="136">
        <f>第2週!Y31</f>
        <v>2.4519480519480519</v>
      </c>
      <c r="M11" s="199">
        <f>第2週!Y32</f>
        <v>1.5</v>
      </c>
      <c r="N11" s="74">
        <v>2.5</v>
      </c>
      <c r="O11" s="145">
        <v>1</v>
      </c>
      <c r="P11" s="142"/>
      <c r="Q11" s="138">
        <f t="shared" si="0"/>
        <v>843.45165945165945</v>
      </c>
      <c r="S11" s="678"/>
      <c r="T11" s="678"/>
    </row>
    <row r="12" spans="1:30" s="13" customFormat="1" ht="33" customHeight="1" thickBot="1" x14ac:dyDescent="0.35">
      <c r="A12" s="526"/>
      <c r="B12" s="422" t="s">
        <v>179</v>
      </c>
      <c r="C12" s="86" t="s">
        <v>66</v>
      </c>
      <c r="D12" s="221" t="str">
        <f>第2週!AD5</f>
        <v>糙米飯</v>
      </c>
      <c r="E12" s="57" t="str">
        <f>第2週!AD7</f>
        <v>味噌燒肉(煮)</v>
      </c>
      <c r="F12" s="57" t="str">
        <f>第2週!AD12</f>
        <v>豆干炒甜不辣(炒)</v>
      </c>
      <c r="G12" s="57" t="str">
        <f>第2週!AD17</f>
        <v>有機青菜</v>
      </c>
      <c r="H12" s="248" t="str">
        <f>第2週!AD22</f>
        <v>冬瓜枸杞湯</v>
      </c>
      <c r="I12" s="389"/>
      <c r="J12" s="502" t="s">
        <v>399</v>
      </c>
      <c r="K12" s="394">
        <f>第2週!AF30</f>
        <v>6.2142857142857144</v>
      </c>
      <c r="L12" s="137">
        <f>第2週!AF31</f>
        <v>2.9000000000000004</v>
      </c>
      <c r="M12" s="58">
        <f>第2週!AF32</f>
        <v>1.5</v>
      </c>
      <c r="N12" s="292">
        <v>2.5</v>
      </c>
      <c r="O12" s="58"/>
      <c r="P12" s="293"/>
      <c r="Q12" s="141">
        <f t="shared" si="0"/>
        <v>802.5</v>
      </c>
      <c r="R12" s="1"/>
      <c r="S12" s="678"/>
      <c r="T12" s="678"/>
      <c r="U12" s="17"/>
      <c r="V12" s="17"/>
      <c r="W12" s="681"/>
      <c r="X12" s="17"/>
      <c r="Y12" s="17"/>
      <c r="Z12" s="14"/>
      <c r="AA12" s="14"/>
      <c r="AB12" s="501">
        <v>9400</v>
      </c>
    </row>
    <row r="13" spans="1:30" s="14" customFormat="1" ht="33" customHeight="1" thickTop="1" x14ac:dyDescent="0.3">
      <c r="A13" s="528" t="s">
        <v>263</v>
      </c>
      <c r="B13" s="420" t="s">
        <v>242</v>
      </c>
      <c r="C13" s="84" t="s">
        <v>72</v>
      </c>
      <c r="D13" s="223" t="str">
        <f>第3週!B5</f>
        <v>白米飯</v>
      </c>
      <c r="E13" s="55" t="str">
        <f>第3週!B7</f>
        <v>洋蔥雞丁(煮)</v>
      </c>
      <c r="F13" s="55" t="str">
        <f>第3週!B12</f>
        <v>蕃茄豆腐(煮)</v>
      </c>
      <c r="G13" s="55" t="str">
        <f>第3週!B17</f>
        <v>有機蔬菜</v>
      </c>
      <c r="H13" s="165" t="str">
        <f>第3週!B22</f>
        <v>肉骨茶湯</v>
      </c>
      <c r="I13" s="388"/>
      <c r="J13" s="84" t="s">
        <v>400</v>
      </c>
      <c r="K13" s="397">
        <f>第3週!D30</f>
        <v>6</v>
      </c>
      <c r="L13" s="136">
        <f>第3週!D31</f>
        <v>2.8928571428571423</v>
      </c>
      <c r="M13" s="135">
        <f>第3週!D32</f>
        <v>1.6500000000000001</v>
      </c>
      <c r="N13" s="74">
        <v>2.5</v>
      </c>
      <c r="O13" s="139"/>
      <c r="P13" s="139"/>
      <c r="Q13" s="143">
        <f t="shared" si="0"/>
        <v>790.71428571428567</v>
      </c>
      <c r="R13" s="46"/>
      <c r="S13" s="678"/>
      <c r="T13" s="678"/>
      <c r="U13" s="17"/>
      <c r="V13" s="17"/>
      <c r="X13" s="17"/>
      <c r="Y13" s="17"/>
      <c r="AB13" s="501"/>
    </row>
    <row r="14" spans="1:30" s="14" customFormat="1" ht="33" customHeight="1" x14ac:dyDescent="0.3">
      <c r="A14" s="525"/>
      <c r="B14" s="421" t="s">
        <v>243</v>
      </c>
      <c r="C14" s="85" t="s">
        <v>69</v>
      </c>
      <c r="D14" s="87" t="str">
        <f>第3週!I5</f>
        <v>糙米飯</v>
      </c>
      <c r="E14" s="55" t="str">
        <f>第3週!I7</f>
        <v>瓜仔肉燥(煮)</v>
      </c>
      <c r="F14" s="75" t="str">
        <f>第3週!I12</f>
        <v>豆薯炒蛋(煮)</v>
      </c>
      <c r="G14" s="75" t="str">
        <f>第3週!I17</f>
        <v>有機青菜</v>
      </c>
      <c r="H14" s="165" t="str">
        <f>第3週!I22</f>
        <v>黃瓜魚丸湯</v>
      </c>
      <c r="I14" s="388" t="s">
        <v>396</v>
      </c>
      <c r="J14" s="344"/>
      <c r="K14" s="393">
        <f>第3週!K30</f>
        <v>6.35</v>
      </c>
      <c r="L14" s="199">
        <f>第3週!K31</f>
        <v>2.795844155844156</v>
      </c>
      <c r="M14" s="199">
        <f>第3週!K32</f>
        <v>1.5</v>
      </c>
      <c r="N14" s="74">
        <v>2.5</v>
      </c>
      <c r="O14" s="74">
        <v>1</v>
      </c>
      <c r="P14" s="204"/>
      <c r="Q14" s="138">
        <f t="shared" si="0"/>
        <v>864.18831168831173</v>
      </c>
      <c r="R14" s="20"/>
      <c r="S14" s="678"/>
      <c r="T14" s="678"/>
      <c r="U14" s="17"/>
      <c r="V14" s="17"/>
      <c r="X14" s="17"/>
      <c r="Y14" s="17"/>
      <c r="AB14" s="501"/>
    </row>
    <row r="15" spans="1:30" s="15" customFormat="1" ht="33" customHeight="1" x14ac:dyDescent="0.3">
      <c r="A15" s="525"/>
      <c r="B15" s="421" t="s">
        <v>180</v>
      </c>
      <c r="C15" s="102" t="s">
        <v>70</v>
      </c>
      <c r="D15" s="294" t="str">
        <f>第3週!P5</f>
        <v>油麵</v>
      </c>
      <c r="E15" s="249" t="str">
        <f>第3週!P7</f>
        <v>什錦炒麵(炒)</v>
      </c>
      <c r="F15" s="249" t="str">
        <f>第3週!P12</f>
        <v>椒鹽雞肉堡(炸)</v>
      </c>
      <c r="G15" s="295" t="str">
        <f>第3週!P17</f>
        <v>有機青菜</v>
      </c>
      <c r="H15" s="295" t="str">
        <f>第3週!P21</f>
        <v>酸辣湯</v>
      </c>
      <c r="I15" s="388"/>
      <c r="J15" s="345"/>
      <c r="K15" s="393">
        <f>第3週!R30</f>
        <v>6.2352941176470589</v>
      </c>
      <c r="L15" s="201">
        <f>第3週!R31</f>
        <v>2.9061038961038963</v>
      </c>
      <c r="M15" s="201">
        <f>第3週!R32</f>
        <v>1.7000000000000002</v>
      </c>
      <c r="N15" s="60">
        <v>2.5</v>
      </c>
      <c r="O15" s="209"/>
      <c r="P15" s="210">
        <f>第3週!R34</f>
        <v>0</v>
      </c>
      <c r="Q15" s="138">
        <f t="shared" si="0"/>
        <v>809.42838044308633</v>
      </c>
      <c r="R15" s="48"/>
      <c r="S15" s="678"/>
      <c r="T15" s="678"/>
      <c r="U15" s="17"/>
      <c r="V15" s="17"/>
      <c r="W15" s="17"/>
      <c r="X15" s="17"/>
      <c r="Y15" s="17"/>
      <c r="Z15" s="14"/>
      <c r="AA15" s="14"/>
      <c r="AB15" s="501"/>
      <c r="AC15" s="14"/>
      <c r="AD15" s="14"/>
    </row>
    <row r="16" spans="1:30" s="17" customFormat="1" ht="30" customHeight="1" x14ac:dyDescent="0.3">
      <c r="A16" s="525"/>
      <c r="B16" s="421" t="s">
        <v>181</v>
      </c>
      <c r="C16" s="85" t="s">
        <v>71</v>
      </c>
      <c r="D16" s="88" t="str">
        <f>第3週!W5</f>
        <v>糙米飯</v>
      </c>
      <c r="E16" s="296" t="str">
        <f>第3週!W7</f>
        <v>沙茶肉片(煮)</v>
      </c>
      <c r="F16" s="296" t="str">
        <f>第3週!W12</f>
        <v>螞蟻上樹(炒)</v>
      </c>
      <c r="G16" s="297" t="str">
        <f>第3週!W17</f>
        <v>有機蔬菜</v>
      </c>
      <c r="H16" s="298" t="str">
        <f>第3週!W22</f>
        <v>豆薯龍骨湯</v>
      </c>
      <c r="I16" s="388" t="s">
        <v>396</v>
      </c>
      <c r="J16" s="84"/>
      <c r="K16" s="426">
        <f>第3週!R30</f>
        <v>6.2352941176470589</v>
      </c>
      <c r="L16" s="299">
        <f>第3週!Y31</f>
        <v>2.8571428571428572</v>
      </c>
      <c r="M16" s="427">
        <f>第3週!Y32</f>
        <v>1.6</v>
      </c>
      <c r="N16" s="301" t="s">
        <v>193</v>
      </c>
      <c r="O16" s="300">
        <v>1</v>
      </c>
      <c r="P16" s="300"/>
      <c r="Q16" s="138">
        <f>第3週!Y36</f>
        <v>846.78571428571422</v>
      </c>
      <c r="R16" s="112"/>
      <c r="T16" s="678"/>
      <c r="AB16" s="18"/>
      <c r="AC16" s="15"/>
      <c r="AD16" s="15"/>
    </row>
    <row r="17" spans="1:38" s="17" customFormat="1" ht="30" customHeight="1" thickBot="1" x14ac:dyDescent="0.35">
      <c r="A17" s="526"/>
      <c r="B17" s="422" t="s">
        <v>182</v>
      </c>
      <c r="C17" s="86" t="s">
        <v>66</v>
      </c>
      <c r="D17" s="383" t="str">
        <f>第3週!AD5</f>
        <v>白米飯</v>
      </c>
      <c r="E17" s="57" t="str">
        <f>第3週!AD7</f>
        <v>義式燒雞(煮)</v>
      </c>
      <c r="F17" s="57" t="str">
        <f>第3週!AD12</f>
        <v xml:space="preserve">珍菇絲瓜(炒)      </v>
      </c>
      <c r="G17" s="57" t="str">
        <f>第3週!AD17</f>
        <v>有機蔬菜</v>
      </c>
      <c r="H17" s="163" t="str">
        <f>第3週!AD22</f>
        <v>香蔥蛋花湯</v>
      </c>
      <c r="I17" s="389"/>
      <c r="J17" s="503" t="s">
        <v>401</v>
      </c>
      <c r="K17" s="398">
        <f>第3週!AF30</f>
        <v>6.117647058823529</v>
      </c>
      <c r="L17" s="342">
        <f>第3週!AF31</f>
        <v>2.5603896103896102</v>
      </c>
      <c r="M17" s="342">
        <f>第3週!AF32</f>
        <v>1.8</v>
      </c>
      <c r="N17" s="343">
        <f>第3週!AF35</f>
        <v>2.5</v>
      </c>
      <c r="O17" s="341"/>
      <c r="P17" s="341"/>
      <c r="Q17" s="141">
        <f t="shared" si="0"/>
        <v>777.76451489686781</v>
      </c>
      <c r="R17" s="112"/>
      <c r="S17" s="678"/>
      <c r="T17" s="678"/>
      <c r="W17" s="681"/>
      <c r="Z17" s="14"/>
      <c r="AA17" s="14"/>
      <c r="AB17" s="501">
        <v>10380</v>
      </c>
    </row>
    <row r="18" spans="1:38" s="17" customFormat="1" ht="33" customHeight="1" thickTop="1" x14ac:dyDescent="0.3">
      <c r="A18" s="528" t="s">
        <v>264</v>
      </c>
      <c r="B18" s="420" t="s">
        <v>244</v>
      </c>
      <c r="C18" s="84" t="s">
        <v>68</v>
      </c>
      <c r="D18" s="87" t="str">
        <f>第4週!B5</f>
        <v>白米飯</v>
      </c>
      <c r="E18" s="55" t="str">
        <f>第4週!B7</f>
        <v>壽喜燒肉片(煮)</v>
      </c>
      <c r="F18" s="75" t="str">
        <f>第4週!B12</f>
        <v>冬瓜燜肉(燜)</v>
      </c>
      <c r="G18" s="55" t="str">
        <f>第4週!B17</f>
        <v>有機蔬菜</v>
      </c>
      <c r="H18" s="165" t="str">
        <f>第4週!B22</f>
        <v>泡菜豆腐湯</v>
      </c>
      <c r="I18" s="390"/>
      <c r="J18" s="84" t="s">
        <v>402</v>
      </c>
      <c r="K18" s="396">
        <f>第4週!D30</f>
        <v>6</v>
      </c>
      <c r="L18" s="172">
        <f>第4週!D31</f>
        <v>2.785714285714286</v>
      </c>
      <c r="M18" s="199">
        <f>第4週!D32</f>
        <v>1.7</v>
      </c>
      <c r="N18" s="202">
        <f>第4週!D35</f>
        <v>2.5</v>
      </c>
      <c r="O18" s="74"/>
      <c r="P18" s="74"/>
      <c r="Q18" s="143">
        <f>第4週!D36</f>
        <v>783.92857142857144</v>
      </c>
      <c r="R18" s="112"/>
      <c r="S18" s="678"/>
      <c r="T18" s="678"/>
      <c r="W18" s="681"/>
      <c r="Z18" s="14"/>
      <c r="AA18" s="14"/>
      <c r="AB18" s="501"/>
    </row>
    <row r="19" spans="1:38" s="17" customFormat="1" ht="33" customHeight="1" x14ac:dyDescent="0.3">
      <c r="A19" s="525"/>
      <c r="B19" s="420" t="s">
        <v>245</v>
      </c>
      <c r="C19" s="85" t="s">
        <v>69</v>
      </c>
      <c r="D19" s="220" t="str">
        <f>第4週!I5</f>
        <v>糙米飯</v>
      </c>
      <c r="E19" s="107" t="str">
        <f>第4週!I7</f>
        <v>紫蘇梅雞(煮)</v>
      </c>
      <c r="F19" s="255" t="str">
        <f>第4週!I12</f>
        <v>菜豆炒肉絲(炒)</v>
      </c>
      <c r="G19" s="107" t="str">
        <f>第4週!I17</f>
        <v>有機青菜</v>
      </c>
      <c r="H19" s="164" t="str">
        <f>第4週!I22</f>
        <v>海芽蛋花湯</v>
      </c>
      <c r="I19" s="388" t="s">
        <v>396</v>
      </c>
      <c r="J19" s="85"/>
      <c r="K19" s="393">
        <f>第4週!K30</f>
        <v>6</v>
      </c>
      <c r="L19" s="171">
        <f>第4週!K31</f>
        <v>2.7532467532467528</v>
      </c>
      <c r="M19" s="201">
        <f>第4週!K32</f>
        <v>1.6300000000000001</v>
      </c>
      <c r="N19" s="205" t="str">
        <f>第4週!K35</f>
        <v>2.5</v>
      </c>
      <c r="O19" s="60">
        <v>1</v>
      </c>
      <c r="P19" s="60"/>
      <c r="Q19" s="138">
        <f>第4週!K36</f>
        <v>839.7435064935064</v>
      </c>
      <c r="R19" s="112"/>
      <c r="S19" s="14"/>
      <c r="T19" s="678"/>
      <c r="W19" s="14"/>
      <c r="X19" s="14"/>
      <c r="Y19" s="14"/>
      <c r="Z19" s="14"/>
      <c r="AA19" s="14"/>
      <c r="AB19" s="14"/>
    </row>
    <row r="20" spans="1:38" s="17" customFormat="1" ht="33" customHeight="1" x14ac:dyDescent="0.3">
      <c r="A20" s="525"/>
      <c r="B20" s="420" t="s">
        <v>183</v>
      </c>
      <c r="C20" s="102" t="s">
        <v>70</v>
      </c>
      <c r="D20" s="517" t="str">
        <f>第4週!P5</f>
        <v>肉絲蛋炒飯(炒)</v>
      </c>
      <c r="E20" s="518"/>
      <c r="F20" s="295" t="str">
        <f>第4週!P14</f>
        <v>什錦滷味(滷)</v>
      </c>
      <c r="G20" s="249" t="str">
        <f>第4週!P19</f>
        <v>有機青菜</v>
      </c>
      <c r="H20" s="295" t="str">
        <f>第4週!P23</f>
        <v>珍珠奶茶</v>
      </c>
      <c r="I20" s="388"/>
      <c r="J20" s="345"/>
      <c r="K20" s="393">
        <f>第4週!R30</f>
        <v>5.603208556149732</v>
      </c>
      <c r="L20" s="171">
        <f>第4週!R31</f>
        <v>2.9117965367965364</v>
      </c>
      <c r="M20" s="201">
        <f>第4週!R32</f>
        <v>1.5</v>
      </c>
      <c r="N20" s="205" t="str">
        <f>第4週!R35</f>
        <v>2.5</v>
      </c>
      <c r="O20" s="60"/>
      <c r="P20" s="144"/>
      <c r="Q20" s="138">
        <f>第4週!R36</f>
        <v>760.60933919022148</v>
      </c>
      <c r="R20" s="112"/>
      <c r="S20" s="678"/>
      <c r="T20" s="678"/>
      <c r="W20" s="14"/>
      <c r="Z20" s="14"/>
      <c r="AA20" s="14"/>
      <c r="AB20" s="695"/>
    </row>
    <row r="21" spans="1:38" s="17" customFormat="1" ht="33" customHeight="1" x14ac:dyDescent="0.3">
      <c r="A21" s="525"/>
      <c r="B21" s="420" t="s">
        <v>184</v>
      </c>
      <c r="C21" s="85" t="s">
        <v>67</v>
      </c>
      <c r="D21" s="87" t="str">
        <f>第4週!W5</f>
        <v>糙米飯</v>
      </c>
      <c r="E21" s="55" t="str">
        <f>第4週!W7</f>
        <v>塔香打拋肉(煮)</v>
      </c>
      <c r="F21" s="75" t="str">
        <f>第4週!W12</f>
        <v>玉米炒蛋(炒)</v>
      </c>
      <c r="G21" s="55" t="str">
        <f>第4週!W17</f>
        <v>有機青菜</v>
      </c>
      <c r="H21" s="165" t="str">
        <f>第4週!W22</f>
        <v>酸菜雞肉湯</v>
      </c>
      <c r="I21" s="388" t="s">
        <v>40</v>
      </c>
      <c r="J21" s="344"/>
      <c r="K21" s="393">
        <f>第4週!Y30</f>
        <v>6.4117647058823533</v>
      </c>
      <c r="L21" s="171">
        <f>第4週!Y31</f>
        <v>2.7435064935064934</v>
      </c>
      <c r="M21" s="201">
        <f>第4週!Y32</f>
        <v>1.4700000000000002</v>
      </c>
      <c r="N21" s="60">
        <v>2.5</v>
      </c>
      <c r="O21" s="60">
        <v>1</v>
      </c>
      <c r="P21" s="144"/>
      <c r="Q21" s="138">
        <f>第4週!Y36</f>
        <v>863.83651642475172</v>
      </c>
      <c r="R21" s="112"/>
      <c r="S21" s="678"/>
      <c r="T21" s="682"/>
      <c r="W21" s="29"/>
      <c r="X21" s="29"/>
      <c r="Y21" s="29"/>
      <c r="Z21" s="29"/>
      <c r="AA21" s="511"/>
      <c r="AB21" s="153"/>
    </row>
    <row r="22" spans="1:38" s="17" customFormat="1" ht="33" customHeight="1" thickBot="1" x14ac:dyDescent="0.35">
      <c r="A22" s="526"/>
      <c r="B22" s="422" t="s">
        <v>185</v>
      </c>
      <c r="C22" s="86" t="s">
        <v>65</v>
      </c>
      <c r="D22" s="222" t="str">
        <f>第4週!AD5</f>
        <v>白米飯</v>
      </c>
      <c r="E22" s="57" t="str">
        <f>第4週!AD7</f>
        <v>黑胡椒雞丁(煮)</v>
      </c>
      <c r="F22" s="373" t="str">
        <f>第4週!AD12</f>
        <v>滷白菜(煮)</v>
      </c>
      <c r="G22" s="57" t="str">
        <f>第4週!AD17</f>
        <v>有機青菜</v>
      </c>
      <c r="H22" s="163" t="str">
        <f>第4週!AD22</f>
        <v>蘿蔔龍骨湯</v>
      </c>
      <c r="I22" s="389"/>
      <c r="J22" s="503" t="s">
        <v>403</v>
      </c>
      <c r="K22" s="394">
        <f>第4週!AF30</f>
        <v>6</v>
      </c>
      <c r="L22" s="374">
        <f>第4週!AF31</f>
        <v>2.8</v>
      </c>
      <c r="M22" s="343">
        <f>第4週!AF32</f>
        <v>1.6300000000000001</v>
      </c>
      <c r="N22" s="58">
        <v>2.5</v>
      </c>
      <c r="O22" s="58"/>
      <c r="P22" s="375"/>
      <c r="Q22" s="141">
        <f>第4週!AF36</f>
        <v>783.25</v>
      </c>
      <c r="R22" s="112"/>
      <c r="S22" s="678"/>
      <c r="T22" s="678"/>
      <c r="Z22" s="14"/>
      <c r="AA22" s="14"/>
      <c r="AB22" s="695"/>
    </row>
    <row r="23" spans="1:38" s="17" customFormat="1" ht="33" customHeight="1" thickTop="1" thickBot="1" x14ac:dyDescent="0.35">
      <c r="A23" s="425"/>
      <c r="B23" s="423" t="s">
        <v>249</v>
      </c>
      <c r="C23" s="385" t="s">
        <v>239</v>
      </c>
      <c r="D23" s="384" t="str">
        <f>第5週!B5</f>
        <v>白米飯</v>
      </c>
      <c r="E23" s="376" t="str">
        <f>第5週!B7</f>
        <v>豆鼓雞丁(炒)</v>
      </c>
      <c r="F23" s="377" t="str">
        <f>第5週!B12</f>
        <v>什錦冬粉(炒)</v>
      </c>
      <c r="G23" s="376" t="str">
        <f>第5週!B17</f>
        <v>有機蔬菜</v>
      </c>
      <c r="H23" s="386" t="str">
        <f>第5週!B22</f>
        <v>海芽豆腐湯</v>
      </c>
      <c r="I23" s="391"/>
      <c r="J23" s="400" t="s">
        <v>404</v>
      </c>
      <c r="K23" s="399">
        <f>第5週!D30</f>
        <v>6.75</v>
      </c>
      <c r="L23" s="379">
        <f>第5週!D31</f>
        <v>2.3642857142857143</v>
      </c>
      <c r="M23" s="378">
        <f>第5週!D32</f>
        <v>1.5300000000000002</v>
      </c>
      <c r="N23" s="418">
        <f>第5週!D35</f>
        <v>2.5</v>
      </c>
      <c r="O23" s="380"/>
      <c r="P23" s="381"/>
      <c r="Q23" s="382">
        <f>第5週!D36</f>
        <v>800.57142857142856</v>
      </c>
      <c r="R23" s="112"/>
      <c r="S23" s="157"/>
      <c r="T23" s="683"/>
      <c r="U23" s="681"/>
      <c r="V23" s="681"/>
      <c r="W23" s="157"/>
      <c r="X23" s="157"/>
      <c r="Y23" s="157"/>
      <c r="Z23" s="157"/>
      <c r="AA23" s="157"/>
      <c r="AB23" s="157"/>
      <c r="AC23" s="83"/>
      <c r="AD23" s="510"/>
    </row>
    <row r="24" spans="1:38" s="26" customFormat="1" ht="25.5" x14ac:dyDescent="0.25">
      <c r="B24" s="520" t="s">
        <v>137</v>
      </c>
      <c r="C24" s="520"/>
      <c r="D24" s="27"/>
      <c r="E24" s="34" t="s">
        <v>138</v>
      </c>
      <c r="F24" s="27"/>
      <c r="G24" s="27"/>
      <c r="H24" s="34" t="s">
        <v>20</v>
      </c>
      <c r="I24" s="27" t="s">
        <v>147</v>
      </c>
      <c r="J24" s="347"/>
      <c r="K24" s="27"/>
      <c r="L24" s="27"/>
      <c r="M24" s="34" t="s">
        <v>24</v>
      </c>
      <c r="N24" s="27"/>
      <c r="O24" s="27"/>
      <c r="P24" s="27"/>
      <c r="Q24" s="27"/>
      <c r="R24" s="27"/>
      <c r="S24" s="157"/>
      <c r="T24" s="504"/>
      <c r="U24" s="504"/>
      <c r="V24" s="504"/>
      <c r="W24" s="684"/>
      <c r="X24" s="684"/>
      <c r="Y24" s="684"/>
      <c r="Z24" s="29"/>
      <c r="AA24" s="29"/>
      <c r="AB24" s="511"/>
      <c r="AC24" s="153"/>
      <c r="AD24" s="132"/>
      <c r="AE24" s="27"/>
      <c r="AF24" s="27"/>
      <c r="AG24" s="27"/>
      <c r="AH24" s="27"/>
      <c r="AI24" s="151"/>
      <c r="AJ24" s="4"/>
      <c r="AK24" s="4"/>
      <c r="AL24" s="4"/>
    </row>
    <row r="25" spans="1:38" s="28" customFormat="1" ht="32.25" x14ac:dyDescent="0.3">
      <c r="B25" s="523" t="s">
        <v>22</v>
      </c>
      <c r="C25" s="523"/>
      <c r="D25" s="523"/>
      <c r="E25" s="523"/>
      <c r="F25" s="523"/>
      <c r="G25" s="523"/>
      <c r="H25" s="523"/>
      <c r="I25" s="523"/>
      <c r="J25" s="347"/>
      <c r="K25" s="32"/>
      <c r="L25" s="44"/>
      <c r="M25" s="44"/>
      <c r="N25" s="44"/>
      <c r="O25" s="44"/>
      <c r="P25" s="44"/>
      <c r="Q25" s="44"/>
      <c r="R25" s="42"/>
      <c r="S25" s="505"/>
      <c r="T25" s="506"/>
      <c r="U25" s="685"/>
      <c r="V25" s="507"/>
      <c r="W25" s="29"/>
      <c r="X25" s="29"/>
      <c r="Y25" s="29"/>
      <c r="Z25" s="29"/>
      <c r="AA25" s="29"/>
      <c r="AB25" s="511"/>
      <c r="AC25" s="153"/>
      <c r="AD25" s="132"/>
      <c r="AE25" s="132"/>
      <c r="AF25" s="150"/>
      <c r="AG25" s="83"/>
      <c r="AH25" s="83"/>
      <c r="AI25" s="151"/>
      <c r="AJ25" s="4"/>
      <c r="AK25" s="4"/>
      <c r="AL25" s="4"/>
    </row>
    <row r="26" spans="1:38" s="30" customFormat="1" ht="19.5" customHeight="1" x14ac:dyDescent="0.25">
      <c r="B26" s="519" t="s">
        <v>13</v>
      </c>
      <c r="C26" s="519"/>
      <c r="D26" s="519"/>
      <c r="E26" s="519"/>
      <c r="F26" s="519"/>
      <c r="G26" s="519"/>
      <c r="H26" s="519"/>
      <c r="I26" s="251"/>
      <c r="J26" s="347"/>
      <c r="K26" s="251"/>
      <c r="L26" s="251"/>
      <c r="M26" s="251"/>
      <c r="N26" s="251"/>
      <c r="O26" s="251"/>
      <c r="P26" s="251"/>
      <c r="Q26" s="251"/>
      <c r="R26" s="251"/>
      <c r="S26" s="686"/>
      <c r="T26" s="506"/>
      <c r="U26" s="506"/>
      <c r="V26" s="507"/>
      <c r="W26" s="29"/>
      <c r="X26" s="29"/>
      <c r="Y26" s="29"/>
      <c r="Z26" s="29"/>
      <c r="AA26" s="29"/>
      <c r="AB26" s="511"/>
      <c r="AC26" s="511"/>
      <c r="AD26" s="100"/>
      <c r="AE26" s="132"/>
      <c r="AF26" s="150"/>
      <c r="AG26" s="43"/>
      <c r="AH26" s="98"/>
      <c r="AI26" s="151"/>
      <c r="AJ26" s="4"/>
      <c r="AK26" s="4"/>
      <c r="AL26" s="4"/>
    </row>
    <row r="27" spans="1:38" s="30" customFormat="1" ht="32.25" x14ac:dyDescent="0.45">
      <c r="B27" s="45" t="s">
        <v>12</v>
      </c>
      <c r="C27" s="45"/>
      <c r="D27" s="45"/>
      <c r="E27" s="29"/>
      <c r="F27" s="32"/>
      <c r="G27" s="32"/>
      <c r="H27" s="32"/>
      <c r="I27" s="45"/>
      <c r="J27" s="45"/>
      <c r="K27" s="31"/>
      <c r="L27" s="32"/>
      <c r="M27" s="32"/>
      <c r="N27" s="32"/>
      <c r="O27" s="32"/>
      <c r="P27" s="32"/>
      <c r="Q27" s="33"/>
      <c r="R27" s="29"/>
      <c r="S27" s="687"/>
      <c r="T27" s="688"/>
      <c r="U27" s="677"/>
      <c r="V27" s="506"/>
      <c r="W27" s="689"/>
      <c r="X27" s="690"/>
      <c r="Y27" s="251"/>
      <c r="Z27" s="29"/>
      <c r="AA27" s="29"/>
      <c r="AB27" s="511"/>
      <c r="AC27" s="157"/>
      <c r="AD27" s="157"/>
      <c r="AE27" s="510"/>
      <c r="AF27" s="510"/>
      <c r="AG27" s="511"/>
      <c r="AH27" s="151"/>
      <c r="AI27" s="151"/>
      <c r="AJ27" s="4"/>
      <c r="AK27" s="4"/>
      <c r="AL27" s="4"/>
    </row>
    <row r="28" spans="1:38" s="157" customFormat="1" ht="33" customHeight="1" x14ac:dyDescent="0.3">
      <c r="B28" s="156"/>
      <c r="C28" s="34"/>
      <c r="D28" s="34"/>
      <c r="E28" s="34"/>
      <c r="F28" s="34"/>
      <c r="G28" s="34"/>
      <c r="H28" s="34"/>
      <c r="K28" s="33"/>
      <c r="L28" s="158"/>
      <c r="M28" s="158"/>
      <c r="N28" s="158"/>
      <c r="O28" s="159"/>
      <c r="P28" s="159"/>
      <c r="Q28" s="33"/>
      <c r="S28" s="17"/>
      <c r="T28" s="691"/>
      <c r="U28" s="506"/>
      <c r="V28" s="507"/>
      <c r="W28" s="29"/>
      <c r="X28" s="508"/>
      <c r="Y28" s="508"/>
      <c r="Z28" s="29"/>
      <c r="AA28" s="29"/>
      <c r="AB28" s="511"/>
      <c r="AC28" s="17"/>
      <c r="AD28" s="17"/>
    </row>
    <row r="29" spans="1:38" s="17" customFormat="1" ht="32.25" x14ac:dyDescent="0.3">
      <c r="B29" s="24"/>
      <c r="C29" s="16"/>
      <c r="D29" s="11"/>
      <c r="E29" s="11"/>
      <c r="F29" s="16"/>
      <c r="G29" s="16"/>
      <c r="H29" s="16"/>
      <c r="I29" s="16"/>
      <c r="J29" s="16"/>
      <c r="K29" s="149"/>
      <c r="L29" s="35"/>
      <c r="M29" s="35"/>
      <c r="N29" s="35"/>
      <c r="O29" s="35"/>
      <c r="P29" s="35"/>
      <c r="Q29" s="35"/>
      <c r="R29" s="112"/>
      <c r="T29" s="32"/>
      <c r="U29" s="506"/>
      <c r="V29" s="507"/>
      <c r="W29" s="29"/>
      <c r="X29" s="508"/>
      <c r="Y29" s="508"/>
      <c r="Z29" s="29"/>
      <c r="AA29" s="29"/>
      <c r="AB29" s="511"/>
    </row>
    <row r="30" spans="1:38" s="17" customFormat="1" ht="32.25" x14ac:dyDescent="0.45">
      <c r="P30" s="32"/>
      <c r="Q30" s="20"/>
      <c r="R30" s="20"/>
      <c r="T30" s="35"/>
      <c r="U30" s="692"/>
      <c r="V30" s="507"/>
      <c r="W30" s="29"/>
      <c r="X30" s="508"/>
      <c r="Y30" s="508"/>
    </row>
    <row r="31" spans="1:38" s="17" customFormat="1" ht="32.25" x14ac:dyDescent="0.3">
      <c r="B31" s="24"/>
      <c r="C31" s="16"/>
      <c r="D31" s="11"/>
      <c r="E31" s="11"/>
      <c r="F31" s="16"/>
      <c r="G31" s="16"/>
      <c r="H31" s="16"/>
      <c r="I31" s="16"/>
      <c r="J31" s="16"/>
      <c r="K31" s="35"/>
      <c r="L31" s="35"/>
      <c r="M31" s="35"/>
      <c r="N31" s="35"/>
      <c r="O31" s="35"/>
      <c r="P31" s="35"/>
      <c r="Q31" s="35"/>
      <c r="R31" s="112"/>
      <c r="S31" s="25"/>
      <c r="T31" s="506"/>
      <c r="U31" s="506"/>
      <c r="V31" s="507"/>
      <c r="W31" s="29"/>
      <c r="X31" s="29"/>
      <c r="Y31" s="508"/>
      <c r="Z31" s="29"/>
      <c r="AA31" s="29"/>
      <c r="AB31" s="511"/>
      <c r="AC31" s="14"/>
      <c r="AD31" s="14"/>
    </row>
    <row r="32" spans="1:38" s="14" customFormat="1" ht="24.6" customHeight="1" x14ac:dyDescent="0.25">
      <c r="B32" s="23"/>
      <c r="C32" s="10"/>
      <c r="D32" s="25"/>
      <c r="E32" s="3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506"/>
      <c r="U32" s="506"/>
      <c r="V32" s="507"/>
      <c r="W32" s="29"/>
      <c r="X32" s="29"/>
      <c r="Y32" s="508"/>
      <c r="Z32" s="29"/>
      <c r="AA32" s="29"/>
      <c r="AB32" s="511"/>
    </row>
    <row r="33" spans="2:35" s="14" customFormat="1" ht="22.5" customHeight="1" x14ac:dyDescent="0.25">
      <c r="B33" s="23"/>
      <c r="C33" s="10"/>
      <c r="D33" s="25"/>
      <c r="E33" s="25"/>
      <c r="F33" s="6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T33" s="506"/>
      <c r="U33" s="506"/>
      <c r="V33" s="507"/>
      <c r="W33" s="29"/>
      <c r="X33" s="29"/>
      <c r="Y33" s="29"/>
      <c r="Z33" s="29"/>
      <c r="AA33" s="29"/>
      <c r="AB33" s="511"/>
    </row>
    <row r="34" spans="2:35" s="14" customFormat="1" ht="21.75" customHeight="1" x14ac:dyDescent="0.25">
      <c r="B34" s="23"/>
      <c r="C34" s="10"/>
      <c r="D34" s="47"/>
      <c r="E34" s="47"/>
      <c r="F34" s="65"/>
      <c r="G34" s="47"/>
      <c r="H34" s="47"/>
      <c r="K34" s="16"/>
      <c r="L34" s="16"/>
      <c r="M34" s="16"/>
      <c r="N34" s="16"/>
      <c r="O34" s="16"/>
      <c r="P34" s="16"/>
      <c r="Q34" s="20"/>
      <c r="V34" s="507"/>
      <c r="W34" s="29"/>
      <c r="X34" s="29"/>
      <c r="Y34" s="29"/>
      <c r="Z34" s="29"/>
      <c r="AA34" s="29"/>
      <c r="AB34" s="511"/>
    </row>
    <row r="35" spans="2:35" s="14" customFormat="1" ht="24.6" customHeight="1" x14ac:dyDescent="0.25">
      <c r="B35" s="23"/>
      <c r="C35" s="10"/>
      <c r="D35" s="16"/>
      <c r="E35" s="16"/>
      <c r="F35" s="63"/>
      <c r="G35" s="16"/>
      <c r="H35" s="16"/>
      <c r="K35" s="16"/>
      <c r="L35" s="16"/>
      <c r="M35" s="16"/>
      <c r="N35" s="16"/>
      <c r="O35" s="16"/>
      <c r="P35" s="16"/>
      <c r="Q35" s="20"/>
      <c r="V35" s="507"/>
      <c r="W35" s="29"/>
      <c r="X35" s="29"/>
      <c r="Y35" s="29"/>
      <c r="Z35" s="29"/>
      <c r="AA35" s="29"/>
      <c r="AB35" s="511"/>
    </row>
    <row r="36" spans="2:35" s="13" customFormat="1" ht="24.6" customHeight="1" x14ac:dyDescent="0.25">
      <c r="B36" s="23"/>
      <c r="F36" s="49"/>
      <c r="S36" s="14"/>
      <c r="T36" s="14"/>
      <c r="U36" s="14"/>
      <c r="V36" s="507"/>
      <c r="W36" s="29"/>
      <c r="X36" s="29"/>
      <c r="Y36" s="29"/>
      <c r="Z36" s="29"/>
      <c r="AA36" s="29"/>
      <c r="AB36" s="511"/>
      <c r="AC36" s="14"/>
      <c r="AD36" s="14"/>
      <c r="AE36" s="14"/>
      <c r="AF36" s="14"/>
      <c r="AG36" s="14"/>
      <c r="AH36" s="14"/>
      <c r="AI36" s="14"/>
    </row>
    <row r="37" spans="2:35" s="13" customFormat="1" ht="24.6" customHeight="1" x14ac:dyDescent="0.25">
      <c r="B37" s="23"/>
      <c r="F37" s="49"/>
      <c r="S37" s="693"/>
      <c r="T37" s="694"/>
      <c r="U37" s="694"/>
      <c r="V37" s="694"/>
      <c r="W37" s="694"/>
      <c r="X37" s="694"/>
      <c r="Y37" s="694"/>
      <c r="Z37" s="694"/>
      <c r="AA37" s="694"/>
      <c r="AB37" s="694"/>
      <c r="AC37" s="14"/>
      <c r="AD37" s="14"/>
      <c r="AE37" s="14"/>
      <c r="AF37" s="14"/>
      <c r="AG37" s="14"/>
      <c r="AH37" s="14"/>
      <c r="AI37" s="14"/>
    </row>
    <row r="38" spans="2:35" s="13" customFormat="1" ht="24.6" customHeight="1" x14ac:dyDescent="0.25">
      <c r="B38" s="23"/>
      <c r="C38" s="10"/>
      <c r="D38" s="9"/>
      <c r="E38" s="9"/>
      <c r="F38" s="66"/>
      <c r="G38" s="9"/>
      <c r="H38" s="9"/>
      <c r="I38" s="14"/>
      <c r="J38" s="14"/>
      <c r="K38" s="16"/>
      <c r="L38" s="16"/>
      <c r="M38" s="16"/>
      <c r="N38" s="16"/>
      <c r="O38" s="16"/>
      <c r="P38" s="16"/>
      <c r="Q38" s="20"/>
      <c r="S38" s="14"/>
      <c r="T38" s="506"/>
      <c r="U38" s="506"/>
      <c r="V38" s="507"/>
      <c r="W38" s="29"/>
      <c r="X38" s="29"/>
      <c r="Y38" s="29"/>
      <c r="Z38" s="29"/>
      <c r="AA38" s="29"/>
      <c r="AB38" s="511"/>
    </row>
    <row r="39" spans="2:35" ht="16.5" customHeight="1" x14ac:dyDescent="0.3">
      <c r="B39" s="24"/>
      <c r="C39" s="14"/>
      <c r="D39" s="11"/>
      <c r="E39" s="11"/>
      <c r="F39" s="63"/>
      <c r="G39" s="16"/>
      <c r="H39" s="16"/>
      <c r="I39" s="15"/>
      <c r="J39" s="15"/>
      <c r="K39" s="16"/>
      <c r="L39" s="16"/>
      <c r="M39" s="16"/>
      <c r="N39" s="16"/>
      <c r="O39" s="16"/>
      <c r="P39" s="16"/>
      <c r="Q39" s="20"/>
      <c r="S39" s="14"/>
      <c r="T39" s="506"/>
      <c r="U39" s="506"/>
      <c r="V39" s="507"/>
      <c r="W39" s="29"/>
      <c r="X39" s="29"/>
      <c r="Y39" s="29"/>
      <c r="Z39" s="29"/>
      <c r="AA39" s="29"/>
      <c r="AB39" s="511"/>
      <c r="AC39" s="13"/>
      <c r="AD39" s="13"/>
    </row>
    <row r="43" spans="2:35" s="13" customFormat="1" ht="33.75" customHeight="1" x14ac:dyDescent="0.3">
      <c r="B43" s="22"/>
      <c r="D43" s="22"/>
      <c r="E43" s="22"/>
      <c r="F43" s="62"/>
      <c r="G43" s="22"/>
      <c r="H43" s="22"/>
      <c r="K43" s="22"/>
      <c r="L43" s="22"/>
      <c r="M43" s="22"/>
      <c r="N43" s="22"/>
      <c r="O43" s="22"/>
      <c r="P43" s="22"/>
      <c r="Q43" s="22"/>
      <c r="S43" s="14"/>
      <c r="T43" s="14"/>
      <c r="U43" s="14"/>
      <c r="V43" s="14"/>
      <c r="W43" s="14"/>
      <c r="X43" s="14"/>
      <c r="Y43" s="14"/>
      <c r="Z43" s="14"/>
      <c r="AA43" s="14"/>
      <c r="AC43" s="18"/>
      <c r="AD43" s="18"/>
    </row>
    <row r="44" spans="2:35" x14ac:dyDescent="0.3">
      <c r="S44" s="14"/>
      <c r="T44" s="14"/>
      <c r="U44" s="14"/>
      <c r="V44" s="14"/>
      <c r="W44" s="14"/>
      <c r="X44" s="14"/>
      <c r="Y44" s="14"/>
      <c r="Z44" s="14"/>
      <c r="AA44" s="14"/>
      <c r="AB44" s="13"/>
    </row>
    <row r="45" spans="2:35" x14ac:dyDescent="0.3">
      <c r="AC45" s="13"/>
      <c r="AD45" s="13"/>
    </row>
    <row r="46" spans="2:35" x14ac:dyDescent="0.3">
      <c r="AC46" s="13"/>
      <c r="AD46" s="13"/>
    </row>
  </sheetData>
  <mergeCells count="11">
    <mergeCell ref="A3:A7"/>
    <mergeCell ref="A8:A12"/>
    <mergeCell ref="A13:A17"/>
    <mergeCell ref="A18:A22"/>
    <mergeCell ref="B1:Q1"/>
    <mergeCell ref="E2:G2"/>
    <mergeCell ref="D20:E20"/>
    <mergeCell ref="B26:H26"/>
    <mergeCell ref="B24:C24"/>
    <mergeCell ref="F5:G5"/>
    <mergeCell ref="B25:I25"/>
  </mergeCells>
  <phoneticPr fontId="1" type="noConversion"/>
  <printOptions horizontalCentered="1" verticalCentered="1"/>
  <pageMargins left="0" right="0" top="0" bottom="0" header="0" footer="0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zoomScale="75" zoomScaleNormal="75" workbookViewId="0">
      <selection activeCell="P21" sqref="P21:P26"/>
    </sheetView>
  </sheetViews>
  <sheetFormatPr defaultColWidth="8.875" defaultRowHeight="16.5" x14ac:dyDescent="0.25"/>
  <cols>
    <col min="1" max="1" width="8.875" style="123"/>
    <col min="2" max="2" width="8.625" style="123" customWidth="1"/>
    <col min="3" max="3" width="10.625" style="123" customWidth="1"/>
    <col min="4" max="4" width="8.375" style="123" customWidth="1"/>
    <col min="5" max="7" width="5.625" style="123" hidden="1" customWidth="1"/>
    <col min="8" max="8" width="5.625" style="123" customWidth="1"/>
    <col min="9" max="9" width="8.625" style="123" customWidth="1"/>
    <col min="10" max="10" width="10.625" style="123" customWidth="1"/>
    <col min="11" max="11" width="8.5" style="123" customWidth="1"/>
    <col min="12" max="14" width="5.625" style="123" hidden="1" customWidth="1"/>
    <col min="15" max="15" width="5.625" style="123" customWidth="1"/>
    <col min="16" max="16" width="8.625" style="123" customWidth="1"/>
    <col min="17" max="17" width="11.25" style="123" customWidth="1"/>
    <col min="18" max="18" width="8.375" style="123" customWidth="1"/>
    <col min="19" max="21" width="5.625" style="123" hidden="1" customWidth="1"/>
    <col min="22" max="22" width="5.625" style="123" customWidth="1"/>
    <col min="23" max="23" width="8.625" style="123" customWidth="1"/>
    <col min="24" max="24" width="10.875" style="123" customWidth="1"/>
    <col min="25" max="25" width="8.375" style="123" customWidth="1"/>
    <col min="26" max="28" width="5.625" style="123" hidden="1" customWidth="1"/>
    <col min="29" max="29" width="5.625" style="123" customWidth="1"/>
    <col min="30" max="30" width="8.625" style="123" customWidth="1"/>
    <col min="31" max="31" width="10.625" style="123" customWidth="1"/>
    <col min="32" max="32" width="8.375" style="123" customWidth="1"/>
    <col min="33" max="35" width="5.625" style="123" hidden="1" customWidth="1"/>
    <col min="36" max="36" width="5.625" style="123" customWidth="1"/>
    <col min="37" max="16384" width="8.875" style="123"/>
  </cols>
  <sheetData>
    <row r="1" spans="1:62" ht="21" customHeight="1" x14ac:dyDescent="0.25">
      <c r="A1" s="547" t="s">
        <v>408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14"/>
      <c r="AL1" s="14"/>
      <c r="AM1" s="14"/>
      <c r="AN1" s="14"/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487"/>
      <c r="BE1" s="487"/>
      <c r="BF1" s="487"/>
      <c r="BG1" s="487"/>
      <c r="BH1" s="487"/>
      <c r="BI1" s="487"/>
      <c r="BJ1" s="487"/>
    </row>
    <row r="2" spans="1:62" ht="21" customHeight="1" thickBot="1" x14ac:dyDescent="0.3">
      <c r="A2" s="316" t="s">
        <v>385</v>
      </c>
      <c r="B2" s="331"/>
      <c r="C2" s="332"/>
      <c r="D2" s="331"/>
      <c r="H2" s="331"/>
      <c r="I2" s="331"/>
      <c r="J2" s="331"/>
      <c r="K2" s="331"/>
      <c r="O2" s="331"/>
      <c r="P2" s="331"/>
      <c r="Q2" s="331"/>
      <c r="R2" s="331"/>
      <c r="V2" s="331"/>
      <c r="W2" s="548" t="s">
        <v>6</v>
      </c>
      <c r="X2" s="549"/>
      <c r="Y2" s="549"/>
      <c r="AC2" s="331"/>
      <c r="AD2" s="548" t="s">
        <v>8</v>
      </c>
      <c r="AE2" s="548"/>
      <c r="AF2" s="548"/>
      <c r="AJ2" s="331"/>
      <c r="AK2" s="437"/>
      <c r="AL2" s="438"/>
      <c r="AM2" s="237"/>
      <c r="AN2" s="155"/>
      <c r="AO2" s="486"/>
      <c r="AP2" s="437"/>
      <c r="AQ2" s="437"/>
      <c r="AR2" s="437"/>
      <c r="AS2" s="487"/>
      <c r="AT2" s="487"/>
    </row>
    <row r="3" spans="1:62" s="262" customFormat="1" ht="18.75" customHeight="1" thickBot="1" x14ac:dyDescent="0.3">
      <c r="A3" s="317" t="s">
        <v>73</v>
      </c>
      <c r="B3" s="550">
        <v>45810</v>
      </c>
      <c r="C3" s="551"/>
      <c r="D3" s="555" t="s">
        <v>77</v>
      </c>
      <c r="E3" s="556"/>
      <c r="F3" s="556"/>
      <c r="G3" s="556"/>
      <c r="H3" s="557"/>
      <c r="I3" s="550">
        <v>45811</v>
      </c>
      <c r="J3" s="551"/>
      <c r="K3" s="555" t="s">
        <v>268</v>
      </c>
      <c r="L3" s="556"/>
      <c r="M3" s="556"/>
      <c r="N3" s="556"/>
      <c r="O3" s="557"/>
      <c r="P3" s="550" t="s">
        <v>246</v>
      </c>
      <c r="Q3" s="551"/>
      <c r="R3" s="552" t="s">
        <v>74</v>
      </c>
      <c r="S3" s="553"/>
      <c r="T3" s="553"/>
      <c r="U3" s="553"/>
      <c r="V3" s="554"/>
      <c r="W3" s="550">
        <v>45813</v>
      </c>
      <c r="X3" s="551"/>
      <c r="Y3" s="555" t="s">
        <v>269</v>
      </c>
      <c r="Z3" s="556"/>
      <c r="AA3" s="556"/>
      <c r="AB3" s="556"/>
      <c r="AC3" s="557"/>
      <c r="AD3" s="550">
        <v>45814</v>
      </c>
      <c r="AE3" s="551"/>
      <c r="AF3" s="558" t="s">
        <v>35</v>
      </c>
      <c r="AG3" s="559"/>
      <c r="AH3" s="559"/>
      <c r="AI3" s="559"/>
      <c r="AJ3" s="560"/>
      <c r="AK3" s="439"/>
      <c r="AL3" s="440"/>
      <c r="AM3" s="237"/>
      <c r="AN3" s="155"/>
      <c r="AO3" s="486"/>
      <c r="AP3" s="486"/>
      <c r="AQ3" s="486"/>
      <c r="AR3" s="486"/>
      <c r="AS3" s="486"/>
      <c r="AT3" s="486"/>
    </row>
    <row r="4" spans="1:62" ht="18.75" customHeight="1" x14ac:dyDescent="0.25">
      <c r="A4" s="333" t="s">
        <v>30</v>
      </c>
      <c r="B4" s="355" t="s">
        <v>372</v>
      </c>
      <c r="C4" s="320" t="s">
        <v>36</v>
      </c>
      <c r="D4" s="320" t="s">
        <v>371</v>
      </c>
      <c r="E4" s="334" t="s">
        <v>200</v>
      </c>
      <c r="F4" s="334" t="s">
        <v>201</v>
      </c>
      <c r="G4" s="334" t="s">
        <v>202</v>
      </c>
      <c r="H4" s="356" t="s">
        <v>49</v>
      </c>
      <c r="I4" s="441" t="s">
        <v>372</v>
      </c>
      <c r="J4" s="320" t="s">
        <v>36</v>
      </c>
      <c r="K4" s="492" t="s">
        <v>371</v>
      </c>
      <c r="L4" s="321" t="s">
        <v>89</v>
      </c>
      <c r="M4" s="321" t="s">
        <v>90</v>
      </c>
      <c r="N4" s="321" t="s">
        <v>91</v>
      </c>
      <c r="O4" s="322" t="s">
        <v>49</v>
      </c>
      <c r="P4" s="355" t="s">
        <v>372</v>
      </c>
      <c r="Q4" s="320" t="s">
        <v>36</v>
      </c>
      <c r="R4" s="320" t="s">
        <v>371</v>
      </c>
      <c r="S4" s="334" t="s">
        <v>89</v>
      </c>
      <c r="T4" s="334" t="s">
        <v>90</v>
      </c>
      <c r="U4" s="334" t="s">
        <v>91</v>
      </c>
      <c r="V4" s="356" t="s">
        <v>49</v>
      </c>
      <c r="W4" s="442" t="s">
        <v>372</v>
      </c>
      <c r="X4" s="320" t="s">
        <v>36</v>
      </c>
      <c r="Y4" s="443" t="s">
        <v>371</v>
      </c>
      <c r="Z4" s="334" t="s">
        <v>89</v>
      </c>
      <c r="AA4" s="334" t="s">
        <v>90</v>
      </c>
      <c r="AB4" s="334" t="s">
        <v>91</v>
      </c>
      <c r="AC4" s="356" t="s">
        <v>49</v>
      </c>
      <c r="AD4" s="444" t="s">
        <v>372</v>
      </c>
      <c r="AE4" s="320" t="s">
        <v>36</v>
      </c>
      <c r="AF4" s="443" t="s">
        <v>386</v>
      </c>
      <c r="AG4" s="321" t="s">
        <v>89</v>
      </c>
      <c r="AH4" s="321" t="s">
        <v>90</v>
      </c>
      <c r="AI4" s="321" t="s">
        <v>91</v>
      </c>
      <c r="AJ4" s="323" t="s">
        <v>49</v>
      </c>
      <c r="AK4" s="83"/>
      <c r="AL4" s="237"/>
      <c r="AM4" s="97"/>
      <c r="AN4" s="339"/>
      <c r="AO4" s="185"/>
      <c r="AP4" s="185"/>
      <c r="AQ4" s="185"/>
      <c r="AR4" s="487"/>
      <c r="AS4" s="487"/>
      <c r="AT4" s="487"/>
    </row>
    <row r="5" spans="1:62" s="446" customFormat="1" ht="18.75" customHeight="1" x14ac:dyDescent="0.25">
      <c r="A5" s="562" t="s">
        <v>3</v>
      </c>
      <c r="B5" s="567" t="s">
        <v>203</v>
      </c>
      <c r="C5" s="483" t="s">
        <v>9</v>
      </c>
      <c r="D5" s="483">
        <v>120</v>
      </c>
      <c r="E5" s="483">
        <f>D5/20</f>
        <v>6</v>
      </c>
      <c r="F5" s="483"/>
      <c r="G5" s="483"/>
      <c r="H5" s="38"/>
      <c r="I5" s="567" t="s">
        <v>153</v>
      </c>
      <c r="J5" s="483" t="s">
        <v>85</v>
      </c>
      <c r="K5" s="483">
        <v>90</v>
      </c>
      <c r="L5" s="483">
        <f>K5/20</f>
        <v>4.5</v>
      </c>
      <c r="M5" s="483"/>
      <c r="N5" s="483"/>
      <c r="O5" s="154"/>
      <c r="P5" s="567" t="s">
        <v>60</v>
      </c>
      <c r="Q5" s="483" t="s">
        <v>9</v>
      </c>
      <c r="R5" s="483">
        <v>110</v>
      </c>
      <c r="S5" s="483">
        <f>R5/20</f>
        <v>5.5</v>
      </c>
      <c r="T5" s="483"/>
      <c r="U5" s="483"/>
      <c r="V5" s="323"/>
      <c r="W5" s="567" t="s">
        <v>153</v>
      </c>
      <c r="X5" s="483" t="s">
        <v>85</v>
      </c>
      <c r="Y5" s="483">
        <v>80</v>
      </c>
      <c r="Z5" s="483">
        <f>Y5/20</f>
        <v>4</v>
      </c>
      <c r="AA5" s="483"/>
      <c r="AB5" s="483"/>
      <c r="AC5" s="154"/>
      <c r="AD5" s="567" t="s">
        <v>60</v>
      </c>
      <c r="AE5" s="483" t="s">
        <v>9</v>
      </c>
      <c r="AF5" s="483">
        <v>120</v>
      </c>
      <c r="AG5" s="483">
        <f>AF5/20</f>
        <v>6</v>
      </c>
      <c r="AH5" s="483"/>
      <c r="AI5" s="483"/>
      <c r="AJ5" s="38"/>
      <c r="AK5" s="445"/>
      <c r="AL5" s="237"/>
      <c r="AM5" s="83"/>
      <c r="AN5" s="486"/>
      <c r="AO5" s="185"/>
      <c r="AP5" s="185"/>
      <c r="AQ5" s="185"/>
      <c r="AR5" s="445"/>
      <c r="AS5" s="445"/>
      <c r="AT5" s="445"/>
    </row>
    <row r="6" spans="1:62" s="446" customFormat="1" ht="18.75" customHeight="1" x14ac:dyDescent="0.25">
      <c r="A6" s="566"/>
      <c r="B6" s="567"/>
      <c r="C6" s="483"/>
      <c r="D6" s="483"/>
      <c r="E6" s="483"/>
      <c r="F6" s="483"/>
      <c r="G6" s="483"/>
      <c r="H6" s="124"/>
      <c r="I6" s="567"/>
      <c r="J6" s="125" t="s">
        <v>152</v>
      </c>
      <c r="K6" s="125">
        <v>20</v>
      </c>
      <c r="L6" s="483">
        <f>K6/20</f>
        <v>1</v>
      </c>
      <c r="M6" s="483"/>
      <c r="N6" s="483"/>
      <c r="O6" s="154"/>
      <c r="P6" s="567"/>
      <c r="Q6" s="509"/>
      <c r="R6" s="509"/>
      <c r="S6" s="483"/>
      <c r="T6" s="483"/>
      <c r="U6" s="483"/>
      <c r="V6" s="323"/>
      <c r="W6" s="567"/>
      <c r="X6" s="125" t="s">
        <v>152</v>
      </c>
      <c r="Y6" s="125">
        <v>20</v>
      </c>
      <c r="Z6" s="483">
        <f>Y6/20</f>
        <v>1</v>
      </c>
      <c r="AA6" s="483"/>
      <c r="AB6" s="483"/>
      <c r="AC6" s="211"/>
      <c r="AD6" s="567"/>
      <c r="AE6" s="483"/>
      <c r="AF6" s="483"/>
      <c r="AG6" s="483"/>
      <c r="AH6" s="483"/>
      <c r="AI6" s="483"/>
      <c r="AJ6" s="124"/>
      <c r="AK6" s="445"/>
      <c r="AL6" s="237"/>
      <c r="AM6" s="486"/>
      <c r="AN6" s="486"/>
      <c r="AO6" s="185"/>
      <c r="AP6" s="185"/>
      <c r="AQ6" s="185"/>
      <c r="AR6" s="239"/>
      <c r="AS6" s="445"/>
      <c r="AT6" s="445"/>
    </row>
    <row r="7" spans="1:62" s="446" customFormat="1" ht="18.75" customHeight="1" x14ac:dyDescent="0.25">
      <c r="A7" s="562" t="s">
        <v>31</v>
      </c>
      <c r="B7" s="568" t="s">
        <v>271</v>
      </c>
      <c r="C7" s="126" t="s">
        <v>272</v>
      </c>
      <c r="D7" s="126">
        <v>95</v>
      </c>
      <c r="E7" s="114"/>
      <c r="F7" s="114">
        <f>D7*0.65/35</f>
        <v>1.7642857142857142</v>
      </c>
      <c r="G7" s="114"/>
      <c r="H7" s="189"/>
      <c r="I7" s="568" t="s">
        <v>141</v>
      </c>
      <c r="J7" s="126" t="s">
        <v>117</v>
      </c>
      <c r="K7" s="126">
        <v>65</v>
      </c>
      <c r="L7" s="114"/>
      <c r="M7" s="114">
        <f>K7/35</f>
        <v>1.8571428571428572</v>
      </c>
      <c r="N7" s="114"/>
      <c r="O7" s="166"/>
      <c r="P7" s="568" t="s">
        <v>126</v>
      </c>
      <c r="Q7" s="509" t="s">
        <v>64</v>
      </c>
      <c r="R7" s="509">
        <v>10</v>
      </c>
      <c r="S7" s="483"/>
      <c r="T7" s="483"/>
      <c r="U7" s="114">
        <f>R7/100</f>
        <v>0.1</v>
      </c>
      <c r="V7" s="323"/>
      <c r="W7" s="568" t="s">
        <v>116</v>
      </c>
      <c r="X7" s="128" t="s">
        <v>161</v>
      </c>
      <c r="Y7" s="129">
        <v>105</v>
      </c>
      <c r="Z7" s="114"/>
      <c r="AA7" s="114">
        <f>Y7*0.65/35</f>
        <v>1.95</v>
      </c>
      <c r="AB7" s="114"/>
      <c r="AC7" s="166"/>
      <c r="AD7" s="568" t="s">
        <v>210</v>
      </c>
      <c r="AE7" s="483" t="s">
        <v>387</v>
      </c>
      <c r="AF7" s="126">
        <v>75</v>
      </c>
      <c r="AG7" s="114"/>
      <c r="AH7" s="114">
        <f>AF7/35</f>
        <v>2.1428571428571428</v>
      </c>
      <c r="AI7" s="114"/>
      <c r="AJ7" s="166"/>
      <c r="AL7" s="237"/>
      <c r="AM7" s="83"/>
      <c r="AN7" s="83"/>
      <c r="AO7" s="185"/>
      <c r="AP7" s="185"/>
      <c r="AQ7" s="486"/>
      <c r="AR7" s="486"/>
      <c r="AS7" s="445"/>
      <c r="AT7" s="445"/>
    </row>
    <row r="8" spans="1:62" s="446" customFormat="1" ht="18.75" customHeight="1" x14ac:dyDescent="0.25">
      <c r="A8" s="562"/>
      <c r="B8" s="530"/>
      <c r="C8" s="126" t="s">
        <v>55</v>
      </c>
      <c r="D8" s="483">
        <v>20</v>
      </c>
      <c r="E8" s="483"/>
      <c r="F8" s="483"/>
      <c r="G8" s="483">
        <f>D8/100</f>
        <v>0.2</v>
      </c>
      <c r="H8" s="189"/>
      <c r="I8" s="530"/>
      <c r="J8" s="126" t="s">
        <v>131</v>
      </c>
      <c r="K8" s="126">
        <v>15</v>
      </c>
      <c r="L8" s="114"/>
      <c r="M8" s="114"/>
      <c r="N8" s="114">
        <f>K8/100</f>
        <v>0.15</v>
      </c>
      <c r="O8" s="124"/>
      <c r="P8" s="530"/>
      <c r="Q8" s="509" t="s">
        <v>188</v>
      </c>
      <c r="R8" s="509">
        <v>30</v>
      </c>
      <c r="S8" s="114"/>
      <c r="T8" s="114"/>
      <c r="U8" s="114">
        <f>R8/100</f>
        <v>0.3</v>
      </c>
      <c r="V8" s="124"/>
      <c r="W8" s="530"/>
      <c r="X8" s="126" t="s">
        <v>204</v>
      </c>
      <c r="Y8" s="483" t="s">
        <v>93</v>
      </c>
      <c r="Z8" s="114"/>
      <c r="AA8" s="114"/>
      <c r="AB8" s="114"/>
      <c r="AC8" s="124"/>
      <c r="AD8" s="530"/>
      <c r="AE8" s="114" t="s">
        <v>33</v>
      </c>
      <c r="AF8" s="126">
        <v>10</v>
      </c>
      <c r="AG8" s="128"/>
      <c r="AH8" s="114"/>
      <c r="AI8" s="114">
        <f>AF8/100</f>
        <v>0.1</v>
      </c>
      <c r="AJ8" s="124"/>
      <c r="AL8" s="237"/>
      <c r="AM8" s="83"/>
      <c r="AN8" s="83"/>
      <c r="AO8" s="185"/>
      <c r="AP8" s="185"/>
      <c r="AQ8" s="185"/>
      <c r="AR8" s="486"/>
      <c r="AS8" s="445"/>
      <c r="AT8" s="445"/>
    </row>
    <row r="9" spans="1:62" s="446" customFormat="1" ht="18.75" customHeight="1" x14ac:dyDescent="0.25">
      <c r="A9" s="562"/>
      <c r="B9" s="530"/>
      <c r="C9" s="230" t="s">
        <v>280</v>
      </c>
      <c r="D9" s="126">
        <v>20</v>
      </c>
      <c r="E9" s="483"/>
      <c r="F9" s="114"/>
      <c r="G9" s="483">
        <f t="shared" ref="G9" si="0">D9/100</f>
        <v>0.2</v>
      </c>
      <c r="H9" s="189"/>
      <c r="I9" s="530"/>
      <c r="J9" s="126" t="s">
        <v>286</v>
      </c>
      <c r="K9" s="483">
        <v>20</v>
      </c>
      <c r="L9" s="114"/>
      <c r="M9" s="114"/>
      <c r="N9" s="114">
        <f>K9/100</f>
        <v>0.2</v>
      </c>
      <c r="O9" s="124"/>
      <c r="P9" s="530"/>
      <c r="Q9" s="509" t="s">
        <v>100</v>
      </c>
      <c r="R9" s="509">
        <v>10</v>
      </c>
      <c r="S9" s="114"/>
      <c r="T9" s="114"/>
      <c r="U9" s="114">
        <f>R9/100</f>
        <v>0.1</v>
      </c>
      <c r="V9" s="124"/>
      <c r="W9" s="530"/>
      <c r="X9" s="483" t="s">
        <v>114</v>
      </c>
      <c r="Y9" s="483" t="s">
        <v>93</v>
      </c>
      <c r="Z9" s="114"/>
      <c r="AA9" s="114"/>
      <c r="AB9" s="114"/>
      <c r="AC9" s="124"/>
      <c r="AD9" s="530"/>
      <c r="AE9" s="126" t="s">
        <v>114</v>
      </c>
      <c r="AF9" s="483" t="s">
        <v>105</v>
      </c>
      <c r="AG9" s="114"/>
      <c r="AH9" s="114"/>
      <c r="AI9" s="114"/>
      <c r="AJ9" s="124"/>
      <c r="AL9" s="237"/>
      <c r="AM9" s="338"/>
      <c r="AN9" s="83"/>
      <c r="AO9" s="486"/>
      <c r="AP9" s="486"/>
      <c r="AQ9" s="486"/>
      <c r="AR9" s="486"/>
      <c r="AS9" s="445"/>
      <c r="AT9" s="445"/>
    </row>
    <row r="10" spans="1:62" s="446" customFormat="1" ht="18.75" customHeight="1" x14ac:dyDescent="0.25">
      <c r="A10" s="562"/>
      <c r="B10" s="530"/>
      <c r="C10" s="126"/>
      <c r="D10" s="126"/>
      <c r="E10" s="191"/>
      <c r="F10" s="114"/>
      <c r="G10" s="483"/>
      <c r="H10" s="189"/>
      <c r="I10" s="530"/>
      <c r="J10" s="126" t="s">
        <v>285</v>
      </c>
      <c r="K10" s="126" t="s">
        <v>105</v>
      </c>
      <c r="L10" s="114"/>
      <c r="M10" s="114"/>
      <c r="N10" s="114" t="s">
        <v>96</v>
      </c>
      <c r="O10" s="124"/>
      <c r="P10" s="530"/>
      <c r="Q10" s="509" t="s">
        <v>56</v>
      </c>
      <c r="R10" s="509">
        <v>20</v>
      </c>
      <c r="S10" s="114"/>
      <c r="T10" s="114">
        <f>R10/35</f>
        <v>0.5714285714285714</v>
      </c>
      <c r="U10" s="114"/>
      <c r="V10" s="124"/>
      <c r="W10" s="530"/>
      <c r="X10" s="126" t="s">
        <v>205</v>
      </c>
      <c r="Y10" s="126">
        <v>15</v>
      </c>
      <c r="Z10" s="114"/>
      <c r="AA10" s="114"/>
      <c r="AB10" s="352">
        <f>Y10/100</f>
        <v>0.15</v>
      </c>
      <c r="AC10" s="124"/>
      <c r="AD10" s="530"/>
      <c r="AE10" s="114" t="s">
        <v>233</v>
      </c>
      <c r="AF10" s="126">
        <v>30</v>
      </c>
      <c r="AG10" s="128"/>
      <c r="AH10" s="114">
        <f>AF10/140</f>
        <v>0.21428571428571427</v>
      </c>
      <c r="AI10" s="114"/>
      <c r="AJ10" s="124"/>
      <c r="AL10" s="237"/>
      <c r="AM10" s="486"/>
      <c r="AN10" s="486"/>
      <c r="AO10" s="486"/>
      <c r="AP10" s="185"/>
      <c r="AQ10" s="486"/>
      <c r="AR10" s="486"/>
      <c r="AS10" s="445"/>
      <c r="AT10" s="445"/>
    </row>
    <row r="11" spans="1:62" s="446" customFormat="1" ht="18.75" customHeight="1" x14ac:dyDescent="0.25">
      <c r="A11" s="562"/>
      <c r="B11" s="531"/>
      <c r="C11" s="126"/>
      <c r="D11" s="126"/>
      <c r="E11" s="114"/>
      <c r="F11" s="114"/>
      <c r="G11" s="114"/>
      <c r="H11" s="189"/>
      <c r="I11" s="530"/>
      <c r="J11" s="225"/>
      <c r="K11" s="226"/>
      <c r="L11" s="114"/>
      <c r="M11" s="114"/>
      <c r="N11" s="114"/>
      <c r="O11" s="124"/>
      <c r="P11" s="530"/>
      <c r="Q11" s="512" t="s">
        <v>113</v>
      </c>
      <c r="R11" s="509" t="s">
        <v>105</v>
      </c>
      <c r="S11" s="114"/>
      <c r="T11" s="114"/>
      <c r="U11" s="114"/>
      <c r="V11" s="124"/>
      <c r="W11" s="531"/>
      <c r="X11" s="126"/>
      <c r="Y11" s="126"/>
      <c r="Z11" s="114"/>
      <c r="AA11" s="114"/>
      <c r="AB11" s="114"/>
      <c r="AC11" s="124"/>
      <c r="AD11" s="531"/>
      <c r="AE11" s="73"/>
      <c r="AF11" s="483"/>
      <c r="AG11" s="114"/>
      <c r="AH11" s="114"/>
      <c r="AI11" s="114"/>
      <c r="AJ11" s="124"/>
      <c r="AL11" s="237"/>
      <c r="AM11" s="83"/>
      <c r="AN11" s="83"/>
      <c r="AO11" s="98"/>
      <c r="AP11" s="185"/>
      <c r="AQ11" s="486"/>
      <c r="AR11" s="445"/>
      <c r="AS11" s="445"/>
      <c r="AT11" s="445"/>
    </row>
    <row r="12" spans="1:62" s="446" customFormat="1" ht="18.75" customHeight="1" x14ac:dyDescent="0.25">
      <c r="A12" s="561" t="s">
        <v>32</v>
      </c>
      <c r="B12" s="569" t="s">
        <v>267</v>
      </c>
      <c r="C12" s="190" t="s">
        <v>123</v>
      </c>
      <c r="D12" s="483">
        <v>35</v>
      </c>
      <c r="E12" s="191"/>
      <c r="F12" s="191"/>
      <c r="G12" s="274">
        <f>D12/100</f>
        <v>0.35</v>
      </c>
      <c r="H12" s="278"/>
      <c r="I12" s="568" t="s">
        <v>259</v>
      </c>
      <c r="J12" s="126" t="s">
        <v>133</v>
      </c>
      <c r="K12" s="126">
        <v>50</v>
      </c>
      <c r="L12" s="128"/>
      <c r="M12" s="128">
        <f>K12/140</f>
        <v>0.35714285714285715</v>
      </c>
      <c r="N12" s="128"/>
      <c r="O12" s="38"/>
      <c r="P12" s="530"/>
      <c r="Q12" s="509" t="s">
        <v>283</v>
      </c>
      <c r="R12" s="509">
        <v>20</v>
      </c>
      <c r="S12" s="336">
        <f>R12/100</f>
        <v>0.2</v>
      </c>
      <c r="T12" s="336"/>
      <c r="U12" s="114"/>
      <c r="V12" s="124"/>
      <c r="W12" s="568" t="s">
        <v>206</v>
      </c>
      <c r="X12" s="230" t="s">
        <v>56</v>
      </c>
      <c r="Y12" s="126">
        <v>20</v>
      </c>
      <c r="Z12" s="483"/>
      <c r="AA12" s="483">
        <f>Y12/35</f>
        <v>0.5714285714285714</v>
      </c>
      <c r="AB12" s="352"/>
      <c r="AC12" s="38"/>
      <c r="AD12" s="568" t="s">
        <v>211</v>
      </c>
      <c r="AE12" s="114" t="s">
        <v>104</v>
      </c>
      <c r="AF12" s="126">
        <v>35</v>
      </c>
      <c r="AG12" s="128">
        <f>AF12/85</f>
        <v>0.41176470588235292</v>
      </c>
      <c r="AH12" s="128"/>
      <c r="AI12" s="114"/>
      <c r="AJ12" s="38"/>
      <c r="AL12" s="237"/>
      <c r="AM12" s="83"/>
      <c r="AN12" s="83"/>
      <c r="AO12" s="98"/>
      <c r="AP12" s="185"/>
      <c r="AQ12" s="486"/>
      <c r="AR12" s="445"/>
      <c r="AS12" s="445"/>
      <c r="AT12" s="445"/>
    </row>
    <row r="13" spans="1:62" s="446" customFormat="1" ht="18.75" customHeight="1" x14ac:dyDescent="0.25">
      <c r="A13" s="562"/>
      <c r="B13" s="570"/>
      <c r="C13" s="190" t="s">
        <v>252</v>
      </c>
      <c r="D13" s="483">
        <v>40</v>
      </c>
      <c r="E13" s="191"/>
      <c r="F13" s="274">
        <f>D13/55</f>
        <v>0.72727272727272729</v>
      </c>
      <c r="G13" s="274"/>
      <c r="H13" s="278"/>
      <c r="I13" s="530"/>
      <c r="J13" s="126" t="s">
        <v>42</v>
      </c>
      <c r="K13" s="126">
        <v>40</v>
      </c>
      <c r="L13" s="128"/>
      <c r="M13" s="114"/>
      <c r="N13" s="128">
        <f>K13/100</f>
        <v>0.4</v>
      </c>
      <c r="O13" s="166"/>
      <c r="P13" s="531"/>
      <c r="Q13" s="512" t="s">
        <v>405</v>
      </c>
      <c r="R13" s="509">
        <v>20</v>
      </c>
      <c r="S13" s="114"/>
      <c r="T13" s="114"/>
      <c r="U13" s="114">
        <f>R13/100</f>
        <v>0.2</v>
      </c>
      <c r="V13" s="124"/>
      <c r="W13" s="530"/>
      <c r="X13" s="483" t="s">
        <v>94</v>
      </c>
      <c r="Y13" s="483">
        <v>60</v>
      </c>
      <c r="Z13" s="483"/>
      <c r="AA13" s="114"/>
      <c r="AB13" s="352">
        <f>Y13/100</f>
        <v>0.6</v>
      </c>
      <c r="AC13" s="166"/>
      <c r="AD13" s="530"/>
      <c r="AE13" s="114" t="s">
        <v>50</v>
      </c>
      <c r="AF13" s="126">
        <v>20</v>
      </c>
      <c r="AG13" s="128"/>
      <c r="AH13" s="114">
        <f>AF13*0.8/35</f>
        <v>0.45714285714285713</v>
      </c>
      <c r="AI13" s="114"/>
      <c r="AJ13" s="38"/>
      <c r="AL13" s="237"/>
      <c r="AM13" s="83"/>
      <c r="AN13" s="486"/>
      <c r="AO13" s="98"/>
      <c r="AP13" s="98"/>
      <c r="AQ13" s="98"/>
      <c r="AR13" s="445"/>
      <c r="AS13" s="445"/>
      <c r="AT13" s="445"/>
    </row>
    <row r="14" spans="1:62" s="446" customFormat="1" ht="18.75" customHeight="1" x14ac:dyDescent="0.25">
      <c r="A14" s="562"/>
      <c r="B14" s="570"/>
      <c r="C14" s="279"/>
      <c r="D14" s="483"/>
      <c r="E14" s="191"/>
      <c r="F14" s="191"/>
      <c r="G14" s="274"/>
      <c r="H14" s="278"/>
      <c r="I14" s="530"/>
      <c r="J14" s="126" t="s">
        <v>98</v>
      </c>
      <c r="K14" s="483" t="s">
        <v>105</v>
      </c>
      <c r="L14" s="128"/>
      <c r="M14" s="128"/>
      <c r="N14" s="114"/>
      <c r="O14" s="38"/>
      <c r="P14" s="572" t="s">
        <v>306</v>
      </c>
      <c r="Q14" s="126" t="s">
        <v>278</v>
      </c>
      <c r="R14" s="126">
        <v>75</v>
      </c>
      <c r="S14" s="114"/>
      <c r="T14" s="114">
        <f>R14*0.9/35</f>
        <v>1.9285714285714286</v>
      </c>
      <c r="U14" s="114"/>
      <c r="V14" s="130"/>
      <c r="W14" s="530"/>
      <c r="X14" s="126" t="s">
        <v>123</v>
      </c>
      <c r="Y14" s="126">
        <v>5</v>
      </c>
      <c r="Z14" s="191"/>
      <c r="AA14" s="114"/>
      <c r="AB14" s="483">
        <f>Y14/100</f>
        <v>0.05</v>
      </c>
      <c r="AC14" s="38"/>
      <c r="AD14" s="530"/>
      <c r="AE14" s="114" t="s">
        <v>131</v>
      </c>
      <c r="AF14" s="126">
        <v>30</v>
      </c>
      <c r="AG14" s="128"/>
      <c r="AH14" s="128"/>
      <c r="AI14" s="114">
        <f>AF14/100</f>
        <v>0.3</v>
      </c>
      <c r="AJ14" s="38"/>
      <c r="AL14" s="110"/>
      <c r="AM14" s="83"/>
      <c r="AN14" s="486"/>
      <c r="AO14" s="486"/>
      <c r="AP14" s="83"/>
      <c r="AQ14" s="185"/>
      <c r="AR14" s="445"/>
      <c r="AS14" s="445"/>
      <c r="AT14" s="445"/>
    </row>
    <row r="15" spans="1:62" s="446" customFormat="1" ht="18.75" customHeight="1" x14ac:dyDescent="0.25">
      <c r="A15" s="562"/>
      <c r="B15" s="570"/>
      <c r="C15" s="190"/>
      <c r="D15" s="190"/>
      <c r="E15" s="191"/>
      <c r="F15" s="191"/>
      <c r="G15" s="274"/>
      <c r="H15" s="278"/>
      <c r="I15" s="530"/>
      <c r="J15" s="126" t="s">
        <v>284</v>
      </c>
      <c r="K15" s="126">
        <v>5</v>
      </c>
      <c r="L15" s="127"/>
      <c r="M15" s="127">
        <f>K15*0.8/35</f>
        <v>0.11428571428571428</v>
      </c>
      <c r="N15" s="128"/>
      <c r="O15" s="124"/>
      <c r="P15" s="573"/>
      <c r="Q15" s="230" t="s">
        <v>282</v>
      </c>
      <c r="R15" s="509">
        <v>20</v>
      </c>
      <c r="S15" s="191">
        <f>R15/90</f>
        <v>0.22222222222222221</v>
      </c>
      <c r="T15" s="114"/>
      <c r="U15" s="191"/>
      <c r="V15" s="130"/>
      <c r="W15" s="530"/>
      <c r="X15" s="126"/>
      <c r="Y15" s="126"/>
      <c r="Z15" s="191"/>
      <c r="AA15" s="114"/>
      <c r="AB15" s="483"/>
      <c r="AC15" s="124"/>
      <c r="AD15" s="530"/>
      <c r="AE15" s="483"/>
      <c r="AF15" s="483"/>
      <c r="AG15" s="127"/>
      <c r="AH15" s="127"/>
      <c r="AI15" s="114"/>
      <c r="AJ15" s="38"/>
      <c r="AL15" s="110"/>
      <c r="AM15" s="111"/>
      <c r="AN15" s="83"/>
      <c r="AO15" s="486"/>
      <c r="AP15" s="83"/>
      <c r="AQ15" s="83"/>
      <c r="AR15" s="445"/>
      <c r="AS15" s="445"/>
      <c r="AT15" s="445"/>
    </row>
    <row r="16" spans="1:62" s="446" customFormat="1" ht="18.75" customHeight="1" x14ac:dyDescent="0.25">
      <c r="A16" s="562"/>
      <c r="B16" s="571"/>
      <c r="C16" s="190"/>
      <c r="D16" s="190"/>
      <c r="E16" s="191"/>
      <c r="F16" s="191"/>
      <c r="G16" s="191"/>
      <c r="H16" s="278"/>
      <c r="I16" s="531"/>
      <c r="J16" s="126"/>
      <c r="K16" s="126"/>
      <c r="L16" s="127"/>
      <c r="M16" s="127"/>
      <c r="N16" s="127"/>
      <c r="O16" s="124"/>
      <c r="P16" s="573"/>
      <c r="Q16" s="114"/>
      <c r="R16" s="126"/>
      <c r="S16" s="191"/>
      <c r="T16" s="191"/>
      <c r="U16" s="191"/>
      <c r="V16" s="130"/>
      <c r="W16" s="531"/>
      <c r="X16" s="126"/>
      <c r="Y16" s="483"/>
      <c r="Z16" s="191"/>
      <c r="AA16" s="191"/>
      <c r="AB16" s="191"/>
      <c r="AC16" s="124"/>
      <c r="AD16" s="531"/>
      <c r="AE16" s="127"/>
      <c r="AF16" s="127"/>
      <c r="AG16" s="127"/>
      <c r="AH16" s="127"/>
      <c r="AI16" s="127"/>
      <c r="AJ16" s="38"/>
      <c r="AL16" s="110"/>
      <c r="AM16" s="111"/>
      <c r="AN16" s="83"/>
      <c r="AO16" s="486"/>
      <c r="AP16" s="83"/>
      <c r="AQ16" s="83"/>
      <c r="AR16" s="445"/>
      <c r="AS16" s="445"/>
      <c r="AT16" s="445"/>
    </row>
    <row r="17" spans="1:46" ht="18.75" customHeight="1" x14ac:dyDescent="0.25">
      <c r="A17" s="563" t="s">
        <v>43</v>
      </c>
      <c r="B17" s="572" t="s">
        <v>250</v>
      </c>
      <c r="C17" s="126" t="s">
        <v>81</v>
      </c>
      <c r="D17" s="483">
        <v>75</v>
      </c>
      <c r="E17" s="177"/>
      <c r="F17" s="177"/>
      <c r="G17" s="114">
        <f>D17/100</f>
        <v>0.75</v>
      </c>
      <c r="H17" s="189"/>
      <c r="I17" s="572" t="s">
        <v>120</v>
      </c>
      <c r="J17" s="126" t="s">
        <v>95</v>
      </c>
      <c r="K17" s="483">
        <v>75</v>
      </c>
      <c r="L17" s="177"/>
      <c r="M17" s="177"/>
      <c r="N17" s="114">
        <f>K17/100</f>
        <v>0.75</v>
      </c>
      <c r="O17" s="124"/>
      <c r="P17" s="573"/>
      <c r="Q17" s="114"/>
      <c r="R17" s="126"/>
      <c r="S17" s="191"/>
      <c r="T17" s="191"/>
      <c r="U17" s="191"/>
      <c r="V17" s="130"/>
      <c r="W17" s="572" t="s">
        <v>120</v>
      </c>
      <c r="X17" s="126" t="s">
        <v>95</v>
      </c>
      <c r="Y17" s="483">
        <v>75</v>
      </c>
      <c r="Z17" s="483" t="s">
        <v>96</v>
      </c>
      <c r="AA17" s="126"/>
      <c r="AB17" s="114">
        <f>Y17/100</f>
        <v>0.75</v>
      </c>
      <c r="AC17" s="124"/>
      <c r="AD17" s="572" t="s">
        <v>124</v>
      </c>
      <c r="AE17" s="126" t="s">
        <v>95</v>
      </c>
      <c r="AF17" s="483">
        <v>75</v>
      </c>
      <c r="AG17" s="177"/>
      <c r="AH17" s="177"/>
      <c r="AI17" s="114">
        <f>AF17/100</f>
        <v>0.75</v>
      </c>
      <c r="AJ17" s="124"/>
      <c r="AL17" s="110"/>
      <c r="AM17" s="111"/>
      <c r="AN17" s="83"/>
      <c r="AO17" s="486"/>
      <c r="AP17" s="83"/>
      <c r="AQ17" s="83"/>
      <c r="AR17" s="487"/>
      <c r="AS17" s="487"/>
      <c r="AT17" s="487"/>
    </row>
    <row r="18" spans="1:46" ht="18.75" customHeight="1" x14ac:dyDescent="0.25">
      <c r="A18" s="564"/>
      <c r="B18" s="573"/>
      <c r="C18" s="575" t="s">
        <v>97</v>
      </c>
      <c r="D18" s="483"/>
      <c r="E18" s="177"/>
      <c r="F18" s="177"/>
      <c r="G18" s="177"/>
      <c r="H18" s="189"/>
      <c r="I18" s="573"/>
      <c r="J18" s="575" t="s">
        <v>101</v>
      </c>
      <c r="K18" s="126"/>
      <c r="L18" s="177"/>
      <c r="M18" s="177"/>
      <c r="N18" s="177"/>
      <c r="O18" s="124"/>
      <c r="P18" s="573"/>
      <c r="Q18" s="114"/>
      <c r="R18" s="126"/>
      <c r="S18" s="191"/>
      <c r="T18" s="191"/>
      <c r="U18" s="191"/>
      <c r="V18" s="130"/>
      <c r="W18" s="573"/>
      <c r="X18" s="575" t="s">
        <v>101</v>
      </c>
      <c r="Y18" s="126"/>
      <c r="Z18" s="483"/>
      <c r="AA18" s="126"/>
      <c r="AB18" s="177"/>
      <c r="AC18" s="124"/>
      <c r="AD18" s="573"/>
      <c r="AE18" s="575" t="s">
        <v>101</v>
      </c>
      <c r="AF18" s="126"/>
      <c r="AG18" s="177"/>
      <c r="AH18" s="177"/>
      <c r="AI18" s="177"/>
      <c r="AJ18" s="124"/>
      <c r="AL18" s="110"/>
      <c r="AM18" s="111"/>
      <c r="AN18" s="83"/>
      <c r="AO18" s="486"/>
      <c r="AP18" s="83"/>
      <c r="AQ18" s="83"/>
      <c r="AR18" s="487"/>
      <c r="AS18" s="487"/>
      <c r="AT18" s="487"/>
    </row>
    <row r="19" spans="1:46" ht="18.75" customHeight="1" x14ac:dyDescent="0.25">
      <c r="A19" s="564"/>
      <c r="B19" s="573"/>
      <c r="C19" s="576"/>
      <c r="D19" s="126"/>
      <c r="E19" s="177"/>
      <c r="F19" s="177"/>
      <c r="G19" s="177"/>
      <c r="H19" s="189"/>
      <c r="I19" s="573"/>
      <c r="J19" s="576"/>
      <c r="K19" s="126"/>
      <c r="L19" s="177"/>
      <c r="M19" s="177"/>
      <c r="N19" s="177"/>
      <c r="O19" s="124"/>
      <c r="P19" s="573"/>
      <c r="Q19" s="126"/>
      <c r="R19" s="483"/>
      <c r="S19" s="177"/>
      <c r="T19" s="177"/>
      <c r="U19" s="114"/>
      <c r="V19" s="130"/>
      <c r="W19" s="573"/>
      <c r="X19" s="576"/>
      <c r="Y19" s="126"/>
      <c r="Z19" s="483"/>
      <c r="AA19" s="126"/>
      <c r="AB19" s="177"/>
      <c r="AC19" s="124"/>
      <c r="AD19" s="573"/>
      <c r="AE19" s="576"/>
      <c r="AF19" s="126"/>
      <c r="AG19" s="177"/>
      <c r="AH19" s="177"/>
      <c r="AI19" s="177"/>
      <c r="AJ19" s="124"/>
      <c r="AL19" s="237"/>
      <c r="AM19" s="486"/>
      <c r="AN19" s="486"/>
      <c r="AO19" s="486"/>
      <c r="AP19" s="83"/>
      <c r="AQ19" s="185"/>
      <c r="AR19" s="487"/>
      <c r="AS19" s="487"/>
      <c r="AT19" s="487"/>
    </row>
    <row r="20" spans="1:46" ht="18.75" customHeight="1" x14ac:dyDescent="0.25">
      <c r="A20" s="564"/>
      <c r="B20" s="573"/>
      <c r="C20" s="576"/>
      <c r="D20" s="483"/>
      <c r="E20" s="177"/>
      <c r="F20" s="177"/>
      <c r="G20" s="177"/>
      <c r="H20" s="189"/>
      <c r="I20" s="573"/>
      <c r="J20" s="576"/>
      <c r="K20" s="483"/>
      <c r="L20" s="177"/>
      <c r="M20" s="177"/>
      <c r="N20" s="177"/>
      <c r="O20" s="124"/>
      <c r="P20" s="574"/>
      <c r="Q20" s="302"/>
      <c r="R20" s="126"/>
      <c r="S20" s="177"/>
      <c r="T20" s="177"/>
      <c r="U20" s="177"/>
      <c r="V20" s="130"/>
      <c r="W20" s="573"/>
      <c r="X20" s="576"/>
      <c r="Y20" s="126"/>
      <c r="Z20" s="483"/>
      <c r="AA20" s="126"/>
      <c r="AB20" s="177"/>
      <c r="AC20" s="124"/>
      <c r="AD20" s="573"/>
      <c r="AE20" s="576"/>
      <c r="AF20" s="126"/>
      <c r="AG20" s="177"/>
      <c r="AH20" s="177"/>
      <c r="AI20" s="177"/>
      <c r="AJ20" s="124"/>
      <c r="AL20" s="237"/>
      <c r="AM20" s="83"/>
      <c r="AN20" s="486"/>
      <c r="AO20" s="486"/>
      <c r="AP20" s="83"/>
      <c r="AQ20" s="185"/>
      <c r="AR20" s="487"/>
      <c r="AS20" s="487"/>
      <c r="AT20" s="487"/>
    </row>
    <row r="21" spans="1:46" ht="18.75" customHeight="1" x14ac:dyDescent="0.25">
      <c r="A21" s="565"/>
      <c r="B21" s="574"/>
      <c r="C21" s="577"/>
      <c r="D21" s="483"/>
      <c r="E21" s="177"/>
      <c r="F21" s="177"/>
      <c r="G21" s="177"/>
      <c r="H21" s="189"/>
      <c r="I21" s="574"/>
      <c r="J21" s="577"/>
      <c r="K21" s="483"/>
      <c r="L21" s="177"/>
      <c r="M21" s="177"/>
      <c r="N21" s="177"/>
      <c r="O21" s="124"/>
      <c r="P21" s="572" t="s">
        <v>120</v>
      </c>
      <c r="Q21" s="483" t="s">
        <v>94</v>
      </c>
      <c r="R21" s="483">
        <v>80</v>
      </c>
      <c r="S21" s="336"/>
      <c r="T21" s="336"/>
      <c r="U21" s="114">
        <f>R21/100</f>
        <v>0.8</v>
      </c>
      <c r="V21" s="124"/>
      <c r="W21" s="574"/>
      <c r="X21" s="577"/>
      <c r="Y21" s="126"/>
      <c r="Z21" s="483"/>
      <c r="AA21" s="126"/>
      <c r="AB21" s="177"/>
      <c r="AC21" s="124"/>
      <c r="AD21" s="574"/>
      <c r="AE21" s="577"/>
      <c r="AF21" s="126"/>
      <c r="AG21" s="177"/>
      <c r="AH21" s="177"/>
      <c r="AI21" s="177"/>
      <c r="AJ21" s="124"/>
      <c r="AL21" s="237"/>
      <c r="AM21" s="83"/>
      <c r="AN21" s="486"/>
      <c r="AO21" s="486"/>
      <c r="AP21" s="83"/>
      <c r="AQ21" s="83"/>
      <c r="AR21" s="487"/>
      <c r="AS21" s="487"/>
      <c r="AT21" s="487"/>
    </row>
    <row r="22" spans="1:46" ht="18.75" customHeight="1" x14ac:dyDescent="0.25">
      <c r="A22" s="529" t="s">
        <v>34</v>
      </c>
      <c r="B22" s="530" t="s">
        <v>270</v>
      </c>
      <c r="C22" s="128" t="s">
        <v>255</v>
      </c>
      <c r="D22" s="128">
        <v>15</v>
      </c>
      <c r="E22" s="177"/>
      <c r="F22" s="177"/>
      <c r="G22" s="114">
        <f>D22/100</f>
        <v>0.15</v>
      </c>
      <c r="H22" s="189"/>
      <c r="I22" s="530" t="s">
        <v>254</v>
      </c>
      <c r="J22" s="128" t="s">
        <v>253</v>
      </c>
      <c r="K22" s="128">
        <v>20</v>
      </c>
      <c r="L22" s="288">
        <f>K22/85</f>
        <v>0.23529411764705882</v>
      </c>
      <c r="M22" s="177"/>
      <c r="N22" s="114"/>
      <c r="O22" s="38"/>
      <c r="P22" s="573"/>
      <c r="Q22" s="73"/>
      <c r="R22" s="126"/>
      <c r="S22" s="483"/>
      <c r="T22" s="126"/>
      <c r="U22" s="177"/>
      <c r="V22" s="124"/>
      <c r="W22" s="569" t="s">
        <v>388</v>
      </c>
      <c r="X22" s="483" t="s">
        <v>207</v>
      </c>
      <c r="Y22" s="483">
        <v>15</v>
      </c>
      <c r="Z22" s="483">
        <f>Y22/25</f>
        <v>0.6</v>
      </c>
      <c r="AA22" s="126"/>
      <c r="AB22" s="114"/>
      <c r="AC22" s="38"/>
      <c r="AD22" s="568" t="s">
        <v>174</v>
      </c>
      <c r="AE22" s="128" t="s">
        <v>111</v>
      </c>
      <c r="AF22" s="130">
        <v>35</v>
      </c>
      <c r="AG22" s="177"/>
      <c r="AH22" s="114"/>
      <c r="AI22" s="114">
        <f>AF22/100</f>
        <v>0.35</v>
      </c>
      <c r="AJ22" s="38"/>
      <c r="AL22" s="237"/>
      <c r="AM22" s="43"/>
      <c r="AN22" s="83"/>
      <c r="AO22" s="486"/>
      <c r="AP22" s="83"/>
      <c r="AQ22" s="83"/>
      <c r="AR22" s="487"/>
      <c r="AS22" s="487"/>
      <c r="AT22" s="487"/>
    </row>
    <row r="23" spans="1:46" ht="18.75" customHeight="1" x14ac:dyDescent="0.25">
      <c r="A23" s="529"/>
      <c r="B23" s="530"/>
      <c r="C23" s="41" t="s">
        <v>273</v>
      </c>
      <c r="D23" s="128">
        <v>12</v>
      </c>
      <c r="E23" s="288"/>
      <c r="F23" s="500">
        <f>D23/35</f>
        <v>0.34285714285714286</v>
      </c>
      <c r="G23" s="177"/>
      <c r="H23" s="189"/>
      <c r="I23" s="530"/>
      <c r="J23" s="41" t="s">
        <v>118</v>
      </c>
      <c r="K23" s="128">
        <v>15</v>
      </c>
      <c r="L23" s="177"/>
      <c r="M23" s="178">
        <f>K23*0.65/35</f>
        <v>0.27857142857142858</v>
      </c>
      <c r="N23" s="177"/>
      <c r="O23" s="169"/>
      <c r="P23" s="573"/>
      <c r="Q23" s="303"/>
      <c r="R23" s="126"/>
      <c r="S23" s="483"/>
      <c r="T23" s="126"/>
      <c r="U23" s="177"/>
      <c r="V23" s="38"/>
      <c r="W23" s="570"/>
      <c r="X23" s="126" t="s">
        <v>88</v>
      </c>
      <c r="Y23" s="483">
        <v>5</v>
      </c>
      <c r="Z23" s="483"/>
      <c r="AA23" s="126"/>
      <c r="AB23" s="114"/>
      <c r="AC23" s="169"/>
      <c r="AD23" s="530"/>
      <c r="AE23" s="128" t="s">
        <v>115</v>
      </c>
      <c r="AF23" s="130">
        <v>12</v>
      </c>
      <c r="AG23" s="177"/>
      <c r="AH23" s="178">
        <f>AF23*0.65/35</f>
        <v>0.22285714285714286</v>
      </c>
      <c r="AI23" s="177"/>
      <c r="AJ23" s="38"/>
      <c r="AL23" s="237"/>
      <c r="AM23" s="43"/>
      <c r="AN23" s="98"/>
      <c r="AO23" s="486"/>
      <c r="AP23" s="83"/>
      <c r="AQ23" s="83"/>
      <c r="AR23" s="487"/>
      <c r="AS23" s="487"/>
      <c r="AT23" s="487"/>
    </row>
    <row r="24" spans="1:46" ht="18.75" customHeight="1" x14ac:dyDescent="0.25">
      <c r="A24" s="529"/>
      <c r="B24" s="530"/>
      <c r="C24" s="128" t="s">
        <v>64</v>
      </c>
      <c r="D24" s="97" t="s">
        <v>251</v>
      </c>
      <c r="E24" s="177"/>
      <c r="F24" s="177"/>
      <c r="G24" s="177"/>
      <c r="H24" s="189"/>
      <c r="I24" s="530"/>
      <c r="J24" s="127"/>
      <c r="K24" s="487"/>
      <c r="L24" s="177"/>
      <c r="M24" s="177"/>
      <c r="N24" s="177"/>
      <c r="O24" s="170"/>
      <c r="P24" s="573"/>
      <c r="Q24" s="229"/>
      <c r="R24" s="128"/>
      <c r="S24" s="177"/>
      <c r="T24" s="177"/>
      <c r="U24" s="177"/>
      <c r="V24" s="124"/>
      <c r="W24" s="570"/>
      <c r="X24" s="126" t="s">
        <v>208</v>
      </c>
      <c r="Y24" s="483">
        <v>10</v>
      </c>
      <c r="Z24" s="483">
        <f>Y24/20</f>
        <v>0.5</v>
      </c>
      <c r="AA24" s="126"/>
      <c r="AB24" s="177"/>
      <c r="AC24" s="170"/>
      <c r="AD24" s="530"/>
      <c r="AE24" s="127"/>
      <c r="AF24" s="130"/>
      <c r="AG24" s="288"/>
      <c r="AH24" s="288"/>
      <c r="AI24" s="114"/>
      <c r="AJ24" s="38"/>
      <c r="AL24" s="486"/>
      <c r="AM24" s="237"/>
      <c r="AN24" s="83"/>
      <c r="AO24" s="83"/>
      <c r="AP24" s="487"/>
      <c r="AQ24" s="487"/>
      <c r="AR24" s="487"/>
      <c r="AS24" s="487"/>
      <c r="AT24" s="487"/>
    </row>
    <row r="25" spans="1:46" ht="18.75" customHeight="1" x14ac:dyDescent="0.25">
      <c r="A25" s="529"/>
      <c r="B25" s="530"/>
      <c r="C25" s="196"/>
      <c r="D25" s="126"/>
      <c r="E25" s="177"/>
      <c r="F25" s="177"/>
      <c r="G25" s="177"/>
      <c r="H25" s="189"/>
      <c r="I25" s="530"/>
      <c r="J25" s="196"/>
      <c r="K25" s="126"/>
      <c r="L25" s="177"/>
      <c r="M25" s="177"/>
      <c r="N25" s="177"/>
      <c r="O25" s="337"/>
      <c r="P25" s="573"/>
      <c r="Q25" s="126"/>
      <c r="R25" s="483"/>
      <c r="S25" s="177"/>
      <c r="T25" s="177"/>
      <c r="U25" s="177"/>
      <c r="V25" s="124"/>
      <c r="W25" s="570"/>
      <c r="X25" s="190"/>
      <c r="Y25" s="126"/>
      <c r="Z25" s="483"/>
      <c r="AA25" s="126"/>
      <c r="AB25" s="177"/>
      <c r="AC25" s="337"/>
      <c r="AD25" s="530"/>
      <c r="AE25" s="127"/>
      <c r="AF25" s="130"/>
      <c r="AG25" s="288"/>
      <c r="AH25" s="288"/>
      <c r="AI25" s="177"/>
      <c r="AJ25" s="38"/>
      <c r="AL25" s="486"/>
      <c r="AM25" s="237"/>
      <c r="AN25" s="83"/>
      <c r="AO25" s="83"/>
      <c r="AP25" s="487"/>
      <c r="AQ25" s="487"/>
      <c r="AR25" s="487"/>
      <c r="AS25" s="487"/>
      <c r="AT25" s="487"/>
    </row>
    <row r="26" spans="1:46" ht="18.75" customHeight="1" x14ac:dyDescent="0.25">
      <c r="A26" s="529"/>
      <c r="B26" s="531"/>
      <c r="C26" s="228"/>
      <c r="D26" s="126"/>
      <c r="E26" s="177"/>
      <c r="F26" s="177"/>
      <c r="G26" s="177"/>
      <c r="H26" s="189"/>
      <c r="I26" s="531"/>
      <c r="J26" s="228"/>
      <c r="K26" s="126"/>
      <c r="L26" s="177"/>
      <c r="M26" s="177"/>
      <c r="N26" s="177"/>
      <c r="O26" s="337"/>
      <c r="P26" s="574"/>
      <c r="Q26" s="126"/>
      <c r="R26" s="483"/>
      <c r="S26" s="177"/>
      <c r="T26" s="177"/>
      <c r="U26" s="177"/>
      <c r="V26" s="124"/>
      <c r="W26" s="571"/>
      <c r="X26" s="190"/>
      <c r="Y26" s="191"/>
      <c r="Z26" s="483"/>
      <c r="AA26" s="126"/>
      <c r="AB26" s="177"/>
      <c r="AC26" s="337"/>
      <c r="AD26" s="531"/>
      <c r="AE26" s="127"/>
      <c r="AF26" s="234"/>
      <c r="AG26" s="288"/>
      <c r="AH26" s="288"/>
      <c r="AI26" s="177"/>
      <c r="AJ26" s="166"/>
      <c r="AL26" s="487"/>
      <c r="AM26" s="186"/>
      <c r="AN26" s="486"/>
      <c r="AO26" s="83"/>
      <c r="AP26" s="487"/>
      <c r="AQ26" s="487"/>
      <c r="AR26" s="487"/>
      <c r="AS26" s="487"/>
      <c r="AT26" s="487"/>
    </row>
    <row r="27" spans="1:46" ht="18.75" customHeight="1" x14ac:dyDescent="0.25">
      <c r="A27" s="214" t="s">
        <v>53</v>
      </c>
      <c r="B27" s="482" t="s">
        <v>40</v>
      </c>
      <c r="C27" s="82"/>
      <c r="D27" s="59"/>
      <c r="E27" s="175"/>
      <c r="F27" s="175"/>
      <c r="G27" s="175"/>
      <c r="H27" s="38"/>
      <c r="I27" s="482" t="s">
        <v>14</v>
      </c>
      <c r="J27" s="483" t="s">
        <v>14</v>
      </c>
      <c r="K27" s="41" t="s">
        <v>58</v>
      </c>
      <c r="L27" s="175"/>
      <c r="M27" s="175"/>
      <c r="N27" s="175"/>
      <c r="O27" s="130"/>
      <c r="P27" s="482" t="s">
        <v>14</v>
      </c>
      <c r="Q27" s="483"/>
      <c r="R27" s="128"/>
      <c r="S27" s="175"/>
      <c r="T27" s="175"/>
      <c r="U27" s="175"/>
      <c r="V27" s="124"/>
      <c r="W27" s="484" t="s">
        <v>40</v>
      </c>
      <c r="X27" s="483" t="s">
        <v>14</v>
      </c>
      <c r="Y27" s="41" t="s">
        <v>58</v>
      </c>
      <c r="Z27" s="175"/>
      <c r="AA27" s="175"/>
      <c r="AB27" s="175"/>
      <c r="AC27" s="124"/>
      <c r="AD27" s="485" t="s">
        <v>14</v>
      </c>
      <c r="AE27" s="483"/>
      <c r="AF27" s="41"/>
      <c r="AG27" s="175"/>
      <c r="AH27" s="175"/>
      <c r="AI27" s="175"/>
      <c r="AJ27" s="124"/>
      <c r="AK27" s="487"/>
      <c r="AL27" s="487"/>
      <c r="AM27" s="186"/>
      <c r="AN27" s="338"/>
      <c r="AO27" s="339"/>
      <c r="AP27" s="97"/>
      <c r="AQ27" s="97"/>
      <c r="AR27" s="487"/>
      <c r="AS27" s="487"/>
      <c r="AT27" s="487"/>
    </row>
    <row r="28" spans="1:46" ht="18.75" customHeight="1" thickBot="1" x14ac:dyDescent="0.3">
      <c r="A28" s="340" t="s">
        <v>15</v>
      </c>
      <c r="B28" s="68" t="s">
        <v>0</v>
      </c>
      <c r="C28" s="485">
        <f>月菜單!J3</f>
        <v>0</v>
      </c>
      <c r="D28" s="97" t="s">
        <v>247</v>
      </c>
      <c r="E28" s="216"/>
      <c r="F28" s="216"/>
      <c r="G28" s="216"/>
      <c r="H28" s="217"/>
      <c r="I28" s="68" t="s">
        <v>0</v>
      </c>
      <c r="J28" s="40"/>
      <c r="K28" s="70"/>
      <c r="L28" s="216"/>
      <c r="M28" s="216"/>
      <c r="N28" s="216"/>
      <c r="O28" s="304"/>
      <c r="P28" s="68" t="s">
        <v>0</v>
      </c>
      <c r="Q28" s="483" t="s">
        <v>209</v>
      </c>
      <c r="R28" s="97" t="s">
        <v>155</v>
      </c>
      <c r="S28" s="216"/>
      <c r="T28" s="216"/>
      <c r="U28" s="216"/>
      <c r="V28" s="69"/>
      <c r="W28" s="68" t="s">
        <v>0</v>
      </c>
      <c r="X28" s="146"/>
      <c r="Y28" s="70"/>
      <c r="Z28" s="176"/>
      <c r="AA28" s="176"/>
      <c r="AB28" s="176"/>
      <c r="AC28" s="69"/>
      <c r="AD28" s="68" t="s">
        <v>0</v>
      </c>
      <c r="AE28" s="82" t="str">
        <f>月菜單!J7</f>
        <v>大蘋果</v>
      </c>
      <c r="AF28" s="59" t="s">
        <v>389</v>
      </c>
      <c r="AG28" s="176"/>
      <c r="AH28" s="176"/>
      <c r="AI28" s="176"/>
      <c r="AJ28" s="69"/>
      <c r="AM28" s="237"/>
      <c r="AN28" s="83"/>
      <c r="AO28" s="486"/>
      <c r="AP28" s="487"/>
      <c r="AQ28" s="487"/>
      <c r="AR28" s="487"/>
      <c r="AS28" s="487"/>
      <c r="AT28" s="487"/>
    </row>
    <row r="29" spans="1:46" ht="18.75" customHeight="1" x14ac:dyDescent="0.25">
      <c r="A29" s="544" t="s">
        <v>16</v>
      </c>
      <c r="B29" s="535" t="s">
        <v>41</v>
      </c>
      <c r="C29" s="536"/>
      <c r="D29" s="327"/>
      <c r="E29" s="328">
        <f>SUM(E5:E28)</f>
        <v>6</v>
      </c>
      <c r="F29" s="329">
        <f>SUM(F5:F28)</f>
        <v>2.8344155844155847</v>
      </c>
      <c r="G29" s="330">
        <f>SUM(G5:G28)</f>
        <v>1.65</v>
      </c>
      <c r="H29" s="367"/>
      <c r="I29" s="535" t="s">
        <v>17</v>
      </c>
      <c r="J29" s="536"/>
      <c r="K29" s="327"/>
      <c r="L29" s="328">
        <f>SUM(L5:L28)</f>
        <v>5.7352941176470589</v>
      </c>
      <c r="M29" s="329">
        <f>SUM(M5:M28)</f>
        <v>2.6071428571428572</v>
      </c>
      <c r="N29" s="330">
        <f>SUM(N5:N28)</f>
        <v>1.5</v>
      </c>
      <c r="O29" s="367"/>
      <c r="P29" s="535" t="s">
        <v>17</v>
      </c>
      <c r="Q29" s="536"/>
      <c r="R29" s="369"/>
      <c r="S29" s="369">
        <f>SUM(S5:S27)</f>
        <v>5.9222222222222225</v>
      </c>
      <c r="T29" s="369">
        <f>SUM(T5:T28)</f>
        <v>2.5</v>
      </c>
      <c r="U29" s="458">
        <f>SUM(U5:U28)</f>
        <v>1.5</v>
      </c>
      <c r="V29" s="367"/>
      <c r="W29" s="536" t="s">
        <v>41</v>
      </c>
      <c r="X29" s="536"/>
      <c r="Y29" s="369"/>
      <c r="Z29" s="369">
        <f>SUM(Z5:Z28)</f>
        <v>6.1</v>
      </c>
      <c r="AA29" s="369">
        <f>SUM(AA7:AA28)</f>
        <v>2.5214285714285714</v>
      </c>
      <c r="AB29" s="369">
        <f>SUM(AB5:AB26)</f>
        <v>1.55</v>
      </c>
      <c r="AC29" s="367"/>
      <c r="AD29" s="535" t="s">
        <v>17</v>
      </c>
      <c r="AE29" s="536"/>
      <c r="AF29" s="369"/>
      <c r="AG29" s="290">
        <f>SUM(AG5:AG27)</f>
        <v>6.4117647058823533</v>
      </c>
      <c r="AH29" s="327">
        <f>SUM(AH5:AH27)</f>
        <v>3.0371428571428574</v>
      </c>
      <c r="AI29" s="369">
        <f>SUM(AI5:AI27)</f>
        <v>1.5</v>
      </c>
      <c r="AJ29" s="367"/>
      <c r="AM29" s="237"/>
      <c r="AN29" s="83"/>
      <c r="AO29" s="486"/>
      <c r="AP29" s="487"/>
      <c r="AQ29" s="487"/>
      <c r="AR29" s="487"/>
      <c r="AS29" s="487"/>
      <c r="AT29" s="487"/>
    </row>
    <row r="30" spans="1:46" ht="18.75" customHeight="1" x14ac:dyDescent="0.25">
      <c r="A30" s="545"/>
      <c r="B30" s="532" t="s">
        <v>54</v>
      </c>
      <c r="C30" s="533"/>
      <c r="D30" s="184">
        <f>E29</f>
        <v>6</v>
      </c>
      <c r="E30" s="177"/>
      <c r="F30" s="177"/>
      <c r="G30" s="177"/>
      <c r="H30" s="124"/>
      <c r="I30" s="532" t="s">
        <v>44</v>
      </c>
      <c r="J30" s="533"/>
      <c r="K30" s="184">
        <f>L29</f>
        <v>5.7352941176470589</v>
      </c>
      <c r="L30" s="177"/>
      <c r="M30" s="177"/>
      <c r="N30" s="177"/>
      <c r="O30" s="124"/>
      <c r="P30" s="532" t="s">
        <v>44</v>
      </c>
      <c r="Q30" s="533"/>
      <c r="R30" s="115">
        <f>S29</f>
        <v>5.9222222222222225</v>
      </c>
      <c r="S30" s="177"/>
      <c r="T30" s="177"/>
      <c r="U30" s="177"/>
      <c r="V30" s="71"/>
      <c r="W30" s="534" t="s">
        <v>44</v>
      </c>
      <c r="X30" s="533"/>
      <c r="Y30" s="184">
        <f>Z29</f>
        <v>6.1</v>
      </c>
      <c r="Z30" s="177"/>
      <c r="AA30" s="177"/>
      <c r="AB30" s="177"/>
      <c r="AC30" s="71"/>
      <c r="AD30" s="532" t="s">
        <v>44</v>
      </c>
      <c r="AE30" s="533"/>
      <c r="AF30" s="184">
        <f>AG29</f>
        <v>6.4117647058823533</v>
      </c>
      <c r="AG30" s="177"/>
      <c r="AH30" s="177"/>
      <c r="AI30" s="177"/>
      <c r="AJ30" s="124"/>
      <c r="AM30" s="237"/>
      <c r="AN30" s="83"/>
      <c r="AO30" s="83"/>
      <c r="AP30" s="487"/>
      <c r="AQ30" s="487"/>
      <c r="AR30" s="487"/>
      <c r="AS30" s="487"/>
      <c r="AT30" s="487"/>
    </row>
    <row r="31" spans="1:46" ht="18.75" customHeight="1" x14ac:dyDescent="0.25">
      <c r="A31" s="545"/>
      <c r="B31" s="532" t="s">
        <v>37</v>
      </c>
      <c r="C31" s="533"/>
      <c r="D31" s="131">
        <f>F29</f>
        <v>2.8344155844155847</v>
      </c>
      <c r="E31" s="178"/>
      <c r="F31" s="178"/>
      <c r="G31" s="178"/>
      <c r="H31" s="124"/>
      <c r="I31" s="532" t="s">
        <v>37</v>
      </c>
      <c r="J31" s="533"/>
      <c r="K31" s="131">
        <f>M29</f>
        <v>2.6071428571428572</v>
      </c>
      <c r="L31" s="178"/>
      <c r="M31" s="178"/>
      <c r="N31" s="178"/>
      <c r="O31" s="124"/>
      <c r="P31" s="532" t="s">
        <v>37</v>
      </c>
      <c r="Q31" s="533"/>
      <c r="R31" s="115">
        <f>T29</f>
        <v>2.5</v>
      </c>
      <c r="S31" s="178"/>
      <c r="T31" s="178"/>
      <c r="U31" s="178"/>
      <c r="V31" s="71"/>
      <c r="W31" s="534" t="s">
        <v>37</v>
      </c>
      <c r="X31" s="533"/>
      <c r="Y31" s="131">
        <f>AA29</f>
        <v>2.5214285714285714</v>
      </c>
      <c r="Z31" s="178"/>
      <c r="AA31" s="178"/>
      <c r="AB31" s="178"/>
      <c r="AC31" s="71"/>
      <c r="AD31" s="532" t="s">
        <v>37</v>
      </c>
      <c r="AE31" s="533"/>
      <c r="AF31" s="131">
        <f>AH29</f>
        <v>3.0371428571428574</v>
      </c>
      <c r="AG31" s="178"/>
      <c r="AH31" s="178"/>
      <c r="AI31" s="178"/>
      <c r="AJ31" s="124"/>
      <c r="AM31" s="237"/>
      <c r="AN31" s="83"/>
      <c r="AO31" s="83"/>
      <c r="AP31" s="487"/>
      <c r="AQ31" s="487"/>
      <c r="AR31" s="487"/>
      <c r="AS31" s="487"/>
      <c r="AT31" s="487"/>
    </row>
    <row r="32" spans="1:46" ht="18.75" customHeight="1" x14ac:dyDescent="0.25">
      <c r="A32" s="545"/>
      <c r="B32" s="532" t="s">
        <v>390</v>
      </c>
      <c r="C32" s="533"/>
      <c r="D32" s="131">
        <f>G29</f>
        <v>1.65</v>
      </c>
      <c r="E32" s="178"/>
      <c r="F32" s="178"/>
      <c r="G32" s="178"/>
      <c r="H32" s="124"/>
      <c r="I32" s="532" t="s">
        <v>390</v>
      </c>
      <c r="J32" s="533"/>
      <c r="K32" s="131">
        <f>N29</f>
        <v>1.5</v>
      </c>
      <c r="L32" s="178"/>
      <c r="M32" s="178"/>
      <c r="N32" s="178"/>
      <c r="O32" s="124"/>
      <c r="P32" s="532" t="s">
        <v>390</v>
      </c>
      <c r="Q32" s="533"/>
      <c r="R32" s="115">
        <f>U29</f>
        <v>1.5</v>
      </c>
      <c r="S32" s="178"/>
      <c r="T32" s="178"/>
      <c r="U32" s="178"/>
      <c r="V32" s="71"/>
      <c r="W32" s="534" t="s">
        <v>375</v>
      </c>
      <c r="X32" s="533"/>
      <c r="Y32" s="131">
        <f>AB29</f>
        <v>1.55</v>
      </c>
      <c r="Z32" s="178"/>
      <c r="AA32" s="178"/>
      <c r="AB32" s="178"/>
      <c r="AC32" s="71"/>
      <c r="AD32" s="532" t="s">
        <v>390</v>
      </c>
      <c r="AE32" s="533"/>
      <c r="AF32" s="131">
        <f>AI29</f>
        <v>1.5</v>
      </c>
      <c r="AG32" s="178"/>
      <c r="AH32" s="178"/>
      <c r="AI32" s="178"/>
      <c r="AJ32" s="124"/>
      <c r="AM32" s="237"/>
      <c r="AN32" s="133"/>
      <c r="AO32" s="83"/>
      <c r="AP32" s="487"/>
      <c r="AQ32" s="487"/>
      <c r="AR32" s="487"/>
      <c r="AS32" s="487"/>
      <c r="AT32" s="487"/>
    </row>
    <row r="33" spans="1:46" ht="18.75" customHeight="1" x14ac:dyDescent="0.25">
      <c r="A33" s="545"/>
      <c r="B33" s="532" t="s">
        <v>391</v>
      </c>
      <c r="C33" s="533"/>
      <c r="D33" s="72"/>
      <c r="E33" s="179"/>
      <c r="F33" s="179"/>
      <c r="G33" s="179"/>
      <c r="H33" s="124"/>
      <c r="I33" s="532" t="s">
        <v>391</v>
      </c>
      <c r="J33" s="533"/>
      <c r="K33" s="72">
        <v>1</v>
      </c>
      <c r="L33" s="179"/>
      <c r="M33" s="179"/>
      <c r="N33" s="179"/>
      <c r="O33" s="124"/>
      <c r="P33" s="532" t="s">
        <v>391</v>
      </c>
      <c r="Q33" s="533"/>
      <c r="R33" s="119"/>
      <c r="S33" s="179"/>
      <c r="T33" s="179"/>
      <c r="U33" s="179"/>
      <c r="V33" s="71"/>
      <c r="W33" s="534" t="s">
        <v>391</v>
      </c>
      <c r="X33" s="533"/>
      <c r="Y33" s="72">
        <v>1</v>
      </c>
      <c r="Z33" s="179"/>
      <c r="AA33" s="179"/>
      <c r="AB33" s="179"/>
      <c r="AC33" s="71"/>
      <c r="AD33" s="532" t="s">
        <v>391</v>
      </c>
      <c r="AE33" s="533"/>
      <c r="AF33" s="72"/>
      <c r="AG33" s="179"/>
      <c r="AH33" s="179"/>
      <c r="AI33" s="179"/>
      <c r="AJ33" s="124"/>
      <c r="AM33" s="237"/>
      <c r="AN33" s="133"/>
      <c r="AO33" s="83"/>
      <c r="AP33" s="487"/>
      <c r="AQ33" s="487"/>
      <c r="AR33" s="487"/>
      <c r="AS33" s="487"/>
      <c r="AT33" s="487"/>
    </row>
    <row r="34" spans="1:46" ht="18.75" customHeight="1" x14ac:dyDescent="0.25">
      <c r="A34" s="545"/>
      <c r="B34" s="540" t="s">
        <v>62</v>
      </c>
      <c r="C34" s="541"/>
      <c r="D34" s="90"/>
      <c r="E34" s="180"/>
      <c r="F34" s="180"/>
      <c r="G34" s="180"/>
      <c r="H34" s="37"/>
      <c r="I34" s="540" t="s">
        <v>62</v>
      </c>
      <c r="J34" s="537"/>
      <c r="K34" s="90"/>
      <c r="L34" s="180"/>
      <c r="M34" s="180"/>
      <c r="N34" s="180"/>
      <c r="O34" s="37"/>
      <c r="P34" s="540" t="s">
        <v>11</v>
      </c>
      <c r="Q34" s="541"/>
      <c r="R34" s="90">
        <v>1</v>
      </c>
      <c r="S34" s="180"/>
      <c r="T34" s="180"/>
      <c r="U34" s="180"/>
      <c r="V34" s="91"/>
      <c r="W34" s="534" t="s">
        <v>11</v>
      </c>
      <c r="X34" s="533"/>
      <c r="Y34" s="90"/>
      <c r="Z34" s="180"/>
      <c r="AA34" s="180"/>
      <c r="AB34" s="180"/>
      <c r="AC34" s="91"/>
      <c r="AD34" s="540" t="s">
        <v>11</v>
      </c>
      <c r="AE34" s="541"/>
      <c r="AF34" s="72"/>
      <c r="AG34" s="180"/>
      <c r="AH34" s="180"/>
      <c r="AI34" s="180"/>
      <c r="AJ34" s="37"/>
      <c r="AM34" s="237"/>
      <c r="AN34" s="133"/>
      <c r="AO34" s="83"/>
      <c r="AP34" s="487"/>
      <c r="AQ34" s="487"/>
      <c r="AR34" s="487"/>
      <c r="AS34" s="487"/>
      <c r="AT34" s="487"/>
    </row>
    <row r="35" spans="1:46" s="26" customFormat="1" ht="18.75" customHeight="1" x14ac:dyDescent="0.25">
      <c r="A35" s="545"/>
      <c r="B35" s="532" t="s">
        <v>63</v>
      </c>
      <c r="C35" s="533"/>
      <c r="D35" s="81" t="s">
        <v>61</v>
      </c>
      <c r="E35" s="181"/>
      <c r="F35" s="181"/>
      <c r="G35" s="181"/>
      <c r="H35" s="92"/>
      <c r="I35" s="532" t="s">
        <v>10</v>
      </c>
      <c r="J35" s="533"/>
      <c r="K35" s="81" t="s">
        <v>46</v>
      </c>
      <c r="L35" s="181"/>
      <c r="M35" s="181"/>
      <c r="N35" s="181"/>
      <c r="O35" s="92"/>
      <c r="P35" s="532" t="s">
        <v>10</v>
      </c>
      <c r="Q35" s="533"/>
      <c r="R35" s="81" t="s">
        <v>51</v>
      </c>
      <c r="S35" s="181"/>
      <c r="T35" s="181"/>
      <c r="U35" s="181"/>
      <c r="V35" s="79"/>
      <c r="W35" s="534" t="s">
        <v>10</v>
      </c>
      <c r="X35" s="533"/>
      <c r="Y35" s="81">
        <v>2.5</v>
      </c>
      <c r="Z35" s="181"/>
      <c r="AA35" s="181"/>
      <c r="AB35" s="181"/>
      <c r="AC35" s="79"/>
      <c r="AD35" s="578" t="s">
        <v>10</v>
      </c>
      <c r="AE35" s="579"/>
      <c r="AF35" s="81">
        <v>2.5</v>
      </c>
      <c r="AG35" s="181"/>
      <c r="AH35" s="181"/>
      <c r="AI35" s="181"/>
      <c r="AJ35" s="124"/>
      <c r="AM35" s="237"/>
      <c r="AN35" s="133"/>
      <c r="AO35" s="83"/>
      <c r="AP35" s="27"/>
      <c r="AQ35" s="27"/>
      <c r="AR35" s="27"/>
      <c r="AS35" s="27"/>
      <c r="AT35" s="27"/>
    </row>
    <row r="36" spans="1:46" s="26" customFormat="1" ht="18.75" customHeight="1" thickBot="1" x14ac:dyDescent="0.3">
      <c r="A36" s="546"/>
      <c r="B36" s="538" t="s">
        <v>75</v>
      </c>
      <c r="C36" s="539"/>
      <c r="D36" s="78">
        <f>D30*70+D31*75+D32*25+D33*60+D35*45</f>
        <v>786.33116883116884</v>
      </c>
      <c r="E36" s="182"/>
      <c r="F36" s="182"/>
      <c r="G36" s="182"/>
      <c r="H36" s="93"/>
      <c r="I36" s="538" t="s">
        <v>45</v>
      </c>
      <c r="J36" s="539"/>
      <c r="K36" s="78">
        <f>K30*70+K31*75+K32*25+K33*60+K35*45</f>
        <v>807.00630252100837</v>
      </c>
      <c r="L36" s="182"/>
      <c r="M36" s="182"/>
      <c r="N36" s="182"/>
      <c r="O36" s="93"/>
      <c r="P36" s="538" t="s">
        <v>45</v>
      </c>
      <c r="Q36" s="539"/>
      <c r="R36" s="78">
        <f>R30*70+R31*75+R32*25+R33*60+R35*45+120</f>
        <v>872.05555555555566</v>
      </c>
      <c r="S36" s="182"/>
      <c r="T36" s="182"/>
      <c r="U36" s="182"/>
      <c r="V36" s="370"/>
      <c r="W36" s="542" t="s">
        <v>45</v>
      </c>
      <c r="X36" s="543"/>
      <c r="Y36" s="78">
        <f>Y30*70+Y31*75+Y32*25+Y33*60+Y35*45+Y34*120</f>
        <v>827.35714285714289</v>
      </c>
      <c r="Z36" s="182"/>
      <c r="AA36" s="182"/>
      <c r="AB36" s="182"/>
      <c r="AC36" s="371"/>
      <c r="AD36" s="538" t="s">
        <v>45</v>
      </c>
      <c r="AE36" s="539"/>
      <c r="AF36" s="78">
        <f>AF30*70+AF31*75+AF32*25+AF33*60+AF35*45</f>
        <v>826.60924369747909</v>
      </c>
      <c r="AG36" s="182"/>
      <c r="AH36" s="182"/>
      <c r="AI36" s="182"/>
      <c r="AJ36" s="69"/>
      <c r="AM36" s="237"/>
      <c r="AN36" s="83"/>
      <c r="AO36" s="486"/>
      <c r="AP36" s="27"/>
      <c r="AQ36" s="27"/>
      <c r="AR36" s="27"/>
      <c r="AS36" s="27"/>
      <c r="AT36" s="27"/>
    </row>
    <row r="37" spans="1:46" s="254" customFormat="1" ht="27" customHeight="1" x14ac:dyDescent="0.25">
      <c r="A37" s="252" t="s">
        <v>18</v>
      </c>
      <c r="B37" s="245"/>
      <c r="C37" s="245"/>
      <c r="D37" s="252"/>
      <c r="E37" s="252"/>
      <c r="F37" s="252"/>
      <c r="G37" s="252"/>
      <c r="I37" s="254" t="s">
        <v>19</v>
      </c>
      <c r="K37" s="252" t="s">
        <v>23</v>
      </c>
      <c r="L37" s="252"/>
      <c r="M37" s="252"/>
      <c r="N37" s="252"/>
      <c r="O37" s="252"/>
      <c r="P37" s="252"/>
      <c r="Q37" s="252"/>
      <c r="R37" s="252" t="s">
        <v>151</v>
      </c>
      <c r="S37" s="252"/>
      <c r="T37" s="252"/>
      <c r="U37" s="252"/>
      <c r="V37" s="252"/>
      <c r="W37" s="252"/>
      <c r="Y37" s="254" t="s">
        <v>21</v>
      </c>
      <c r="Z37" s="252"/>
      <c r="AA37" s="252"/>
      <c r="AB37" s="252"/>
      <c r="AG37" s="252"/>
      <c r="AH37" s="252"/>
      <c r="AI37" s="252"/>
    </row>
    <row r="38" spans="1:46" s="28" customFormat="1" ht="18" customHeight="1" x14ac:dyDescent="0.3">
      <c r="A38" s="523" t="s">
        <v>25</v>
      </c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481"/>
      <c r="M38" s="481"/>
      <c r="N38" s="481"/>
      <c r="O38" s="32"/>
      <c r="P38" s="44"/>
      <c r="Q38" s="44"/>
      <c r="R38" s="44"/>
      <c r="S38" s="27"/>
      <c r="T38" s="27"/>
      <c r="U38" s="27"/>
      <c r="V38" s="44"/>
      <c r="W38" s="44"/>
      <c r="X38" s="42"/>
      <c r="Y38" s="42"/>
      <c r="Z38" s="27"/>
      <c r="AA38" s="27"/>
      <c r="AB38" s="27"/>
      <c r="AC38" s="42"/>
      <c r="AG38" s="27"/>
      <c r="AH38" s="27"/>
      <c r="AI38" s="27"/>
      <c r="AM38" s="237"/>
      <c r="AN38" s="83"/>
      <c r="AO38" s="486"/>
      <c r="AP38" s="42"/>
      <c r="AQ38" s="42"/>
    </row>
    <row r="39" spans="1:46" s="30" customFormat="1" ht="18" customHeight="1" x14ac:dyDescent="0.25">
      <c r="A39" s="519" t="s">
        <v>13</v>
      </c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29"/>
      <c r="Z39" s="481"/>
      <c r="AA39" s="481"/>
      <c r="AB39" s="481"/>
      <c r="AC39" s="29"/>
      <c r="AG39" s="481"/>
      <c r="AH39" s="481"/>
      <c r="AI39" s="481"/>
      <c r="AM39" s="237"/>
      <c r="AN39" s="83"/>
      <c r="AO39" s="447"/>
      <c r="AP39" s="29"/>
      <c r="AQ39" s="29"/>
    </row>
    <row r="40" spans="1:46" s="30" customFormat="1" ht="18" customHeight="1" x14ac:dyDescent="0.3">
      <c r="A40" s="490" t="s">
        <v>12</v>
      </c>
      <c r="B40" s="490"/>
      <c r="C40" s="490"/>
      <c r="D40" s="29"/>
      <c r="E40" s="29"/>
      <c r="F40" s="29"/>
      <c r="G40" s="29"/>
      <c r="H40" s="32"/>
      <c r="I40" s="32"/>
      <c r="J40" s="32"/>
      <c r="K40" s="490"/>
      <c r="L40" s="29"/>
      <c r="M40" s="29"/>
      <c r="N40" s="29"/>
      <c r="O40" s="31"/>
      <c r="P40" s="32"/>
      <c r="Q40" s="32"/>
      <c r="R40" s="32"/>
      <c r="S40" s="29"/>
      <c r="T40" s="29"/>
      <c r="U40" s="29"/>
      <c r="V40" s="32"/>
      <c r="W40" s="33"/>
      <c r="X40" s="29"/>
      <c r="Y40" s="29"/>
      <c r="Z40" s="29"/>
      <c r="AA40" s="29"/>
      <c r="AB40" s="29"/>
      <c r="AC40" s="29"/>
      <c r="AG40" s="29"/>
      <c r="AH40" s="29"/>
      <c r="AI40" s="29"/>
      <c r="AM40" s="237"/>
      <c r="AN40" s="83"/>
      <c r="AO40" s="83"/>
      <c r="AP40" s="29"/>
    </row>
    <row r="41" spans="1:46" s="486" customFormat="1" ht="19.5" x14ac:dyDescent="0.25">
      <c r="A41" s="537"/>
      <c r="B41" s="537"/>
      <c r="E41" s="29"/>
      <c r="F41" s="29"/>
      <c r="G41" s="29"/>
      <c r="I41" s="537"/>
      <c r="J41" s="537"/>
      <c r="L41" s="29"/>
      <c r="M41" s="29"/>
      <c r="N41" s="29"/>
      <c r="P41" s="537"/>
      <c r="Q41" s="537"/>
      <c r="S41" s="29"/>
      <c r="T41" s="29"/>
      <c r="U41" s="29"/>
      <c r="W41" s="537"/>
      <c r="X41" s="537"/>
      <c r="Z41" s="29"/>
      <c r="AA41" s="29"/>
      <c r="AB41" s="29"/>
      <c r="AD41" s="537"/>
      <c r="AE41" s="537"/>
      <c r="AG41" s="29"/>
      <c r="AH41" s="29"/>
      <c r="AI41" s="29"/>
      <c r="AM41" s="237"/>
      <c r="AN41" s="83"/>
      <c r="AO41" s="83"/>
    </row>
    <row r="42" spans="1:46" x14ac:dyDescent="0.25">
      <c r="AM42" s="487"/>
      <c r="AN42" s="487"/>
      <c r="AO42" s="487"/>
      <c r="AP42" s="487"/>
    </row>
    <row r="43" spans="1:46" x14ac:dyDescent="0.25">
      <c r="AM43" s="487"/>
      <c r="AN43" s="487"/>
      <c r="AO43" s="487"/>
      <c r="AP43" s="487"/>
    </row>
    <row r="44" spans="1:46" x14ac:dyDescent="0.25">
      <c r="AM44" s="487"/>
      <c r="AN44" s="487"/>
      <c r="AO44" s="487"/>
      <c r="AP44" s="487"/>
    </row>
    <row r="45" spans="1:46" x14ac:dyDescent="0.25">
      <c r="N45" s="572" t="s">
        <v>176</v>
      </c>
      <c r="O45" s="97" t="s">
        <v>191</v>
      </c>
      <c r="P45" s="483">
        <v>80</v>
      </c>
      <c r="Q45" s="67"/>
      <c r="R45" s="114">
        <f>P45/35</f>
        <v>2.2857142857142856</v>
      </c>
      <c r="S45" s="114"/>
      <c r="T45" s="130"/>
      <c r="AM45" s="487"/>
      <c r="AN45" s="487"/>
      <c r="AO45" s="487"/>
      <c r="AP45" s="487"/>
    </row>
    <row r="46" spans="1:46" x14ac:dyDescent="0.25">
      <c r="N46" s="573"/>
      <c r="O46" s="483" t="s">
        <v>168</v>
      </c>
      <c r="P46" s="351">
        <v>17</v>
      </c>
      <c r="Q46" s="67">
        <f>P46/35</f>
        <v>0.48571428571428571</v>
      </c>
      <c r="R46" s="67"/>
      <c r="S46" s="114"/>
      <c r="T46" s="353"/>
    </row>
    <row r="47" spans="1:46" x14ac:dyDescent="0.25">
      <c r="N47" s="573"/>
      <c r="O47" s="230" t="s">
        <v>164</v>
      </c>
      <c r="P47" s="483">
        <v>30</v>
      </c>
      <c r="Q47" s="258">
        <f>P47/85</f>
        <v>0.35294117647058826</v>
      </c>
      <c r="R47" s="114"/>
      <c r="S47" s="258"/>
      <c r="T47" s="130"/>
    </row>
    <row r="48" spans="1:46" x14ac:dyDescent="0.25">
      <c r="N48" s="573"/>
      <c r="O48" s="114" t="s">
        <v>166</v>
      </c>
      <c r="P48" s="126" t="s">
        <v>140</v>
      </c>
      <c r="Q48" s="258"/>
      <c r="R48" s="258"/>
      <c r="S48" s="258"/>
      <c r="T48" s="130"/>
    </row>
    <row r="49" spans="14:20" x14ac:dyDescent="0.25">
      <c r="N49" s="573"/>
      <c r="O49" s="114"/>
      <c r="P49" s="126"/>
      <c r="Q49" s="258"/>
      <c r="R49" s="258"/>
      <c r="S49" s="258"/>
      <c r="T49" s="130"/>
    </row>
    <row r="50" spans="14:20" x14ac:dyDescent="0.25">
      <c r="N50" s="573"/>
      <c r="O50" s="126"/>
      <c r="P50" s="483"/>
      <c r="Q50" s="174"/>
      <c r="R50" s="174"/>
      <c r="S50" s="114"/>
      <c r="T50" s="130"/>
    </row>
    <row r="51" spans="14:20" x14ac:dyDescent="0.25">
      <c r="N51" s="574"/>
      <c r="O51" s="302"/>
      <c r="P51" s="126"/>
      <c r="Q51" s="174"/>
      <c r="R51" s="174"/>
      <c r="S51" s="174"/>
      <c r="T51" s="130"/>
    </row>
  </sheetData>
  <mergeCells count="95">
    <mergeCell ref="AD34:AE34"/>
    <mergeCell ref="AD35:AE35"/>
    <mergeCell ref="AD29:AE29"/>
    <mergeCell ref="AD32:AE32"/>
    <mergeCell ref="AD33:AE33"/>
    <mergeCell ref="AE18:AE21"/>
    <mergeCell ref="X18:X21"/>
    <mergeCell ref="AD12:AD16"/>
    <mergeCell ref="AD22:AD26"/>
    <mergeCell ref="W22:W26"/>
    <mergeCell ref="AD17:AD21"/>
    <mergeCell ref="W17:W21"/>
    <mergeCell ref="N45:N51"/>
    <mergeCell ref="P7:P13"/>
    <mergeCell ref="P14:P20"/>
    <mergeCell ref="P21:P26"/>
    <mergeCell ref="P41:Q41"/>
    <mergeCell ref="P30:Q30"/>
    <mergeCell ref="P32:Q32"/>
    <mergeCell ref="AD7:AD11"/>
    <mergeCell ref="I5:I6"/>
    <mergeCell ref="B5:B6"/>
    <mergeCell ref="A7:A11"/>
    <mergeCell ref="I7:I11"/>
    <mergeCell ref="W7:W11"/>
    <mergeCell ref="AD5:AD6"/>
    <mergeCell ref="A12:A16"/>
    <mergeCell ref="A17:A21"/>
    <mergeCell ref="A5:A6"/>
    <mergeCell ref="W5:W6"/>
    <mergeCell ref="K3:O3"/>
    <mergeCell ref="W12:W16"/>
    <mergeCell ref="P5:P6"/>
    <mergeCell ref="B12:B16"/>
    <mergeCell ref="B7:B11"/>
    <mergeCell ref="B17:B21"/>
    <mergeCell ref="I17:I21"/>
    <mergeCell ref="I12:I16"/>
    <mergeCell ref="C18:C21"/>
    <mergeCell ref="J18:J21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AD41:AE41"/>
    <mergeCell ref="W34:X34"/>
    <mergeCell ref="W35:X35"/>
    <mergeCell ref="W36:X36"/>
    <mergeCell ref="AD36:AE36"/>
    <mergeCell ref="A39:X39"/>
    <mergeCell ref="A29:A36"/>
    <mergeCell ref="B29:C29"/>
    <mergeCell ref="P29:Q29"/>
    <mergeCell ref="W30:X30"/>
    <mergeCell ref="B31:C31"/>
    <mergeCell ref="W29:X29"/>
    <mergeCell ref="B30:C30"/>
    <mergeCell ref="I30:J30"/>
    <mergeCell ref="AD30:AE30"/>
    <mergeCell ref="AD31:AE31"/>
    <mergeCell ref="I35:J35"/>
    <mergeCell ref="P35:Q35"/>
    <mergeCell ref="B35:C35"/>
    <mergeCell ref="B34:C34"/>
    <mergeCell ref="I34:J34"/>
    <mergeCell ref="P34:Q34"/>
    <mergeCell ref="W41:X41"/>
    <mergeCell ref="A38:K38"/>
    <mergeCell ref="A41:B41"/>
    <mergeCell ref="I41:J41"/>
    <mergeCell ref="B36:C36"/>
    <mergeCell ref="I36:J36"/>
    <mergeCell ref="P36:Q36"/>
    <mergeCell ref="A22:A26"/>
    <mergeCell ref="I22:I26"/>
    <mergeCell ref="B22:B26"/>
    <mergeCell ref="P31:Q31"/>
    <mergeCell ref="W33:X33"/>
    <mergeCell ref="W31:X31"/>
    <mergeCell ref="W32:X32"/>
    <mergeCell ref="I33:J33"/>
    <mergeCell ref="P33:Q33"/>
    <mergeCell ref="B33:C33"/>
    <mergeCell ref="I31:J31"/>
    <mergeCell ref="I32:J32"/>
    <mergeCell ref="I29:J29"/>
    <mergeCell ref="B32:C32"/>
  </mergeCells>
  <phoneticPr fontId="1" type="noConversion"/>
  <printOptions horizontalCentered="1" verticalCentered="1"/>
  <pageMargins left="0" right="0" top="0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8"/>
  <sheetViews>
    <sheetView zoomScale="75" zoomScaleNormal="75" workbookViewId="0">
      <selection activeCell="K3" sqref="K3:O36"/>
    </sheetView>
  </sheetViews>
  <sheetFormatPr defaultColWidth="8.875" defaultRowHeight="16.5" x14ac:dyDescent="0.25"/>
  <cols>
    <col min="1" max="1" width="8.875" style="256"/>
    <col min="2" max="2" width="8.625" style="256" customWidth="1"/>
    <col min="3" max="3" width="10.125" style="256" customWidth="1"/>
    <col min="4" max="4" width="8.375" style="256" customWidth="1"/>
    <col min="5" max="7" width="5.625" style="256" hidden="1" customWidth="1"/>
    <col min="8" max="8" width="5.625" style="256" customWidth="1"/>
    <col min="9" max="9" width="8.625" style="256" customWidth="1"/>
    <col min="10" max="10" width="10.375" style="256" customWidth="1"/>
    <col min="11" max="11" width="8.375" style="256" customWidth="1"/>
    <col min="12" max="14" width="5.625" style="256" hidden="1" customWidth="1"/>
    <col min="15" max="15" width="5.625" style="256" customWidth="1"/>
    <col min="16" max="16" width="8.625" style="256" customWidth="1"/>
    <col min="17" max="17" width="10.125" style="256" customWidth="1"/>
    <col min="18" max="18" width="8.375" style="256" customWidth="1"/>
    <col min="19" max="21" width="5.625" style="256" hidden="1" customWidth="1"/>
    <col min="22" max="22" width="5.625" style="256" customWidth="1"/>
    <col min="23" max="23" width="8.875" style="256"/>
    <col min="24" max="24" width="10" style="256" customWidth="1"/>
    <col min="25" max="25" width="8.375" style="256" customWidth="1"/>
    <col min="26" max="28" width="5.625" style="256" hidden="1" customWidth="1"/>
    <col min="29" max="29" width="5.625" style="256" customWidth="1"/>
    <col min="30" max="30" width="8.875" style="256"/>
    <col min="31" max="31" width="10.625" style="256" customWidth="1"/>
    <col min="32" max="32" width="8.375" style="256" customWidth="1"/>
    <col min="33" max="35" width="5.625" style="256" hidden="1" customWidth="1"/>
    <col min="36" max="36" width="5.625" style="256" customWidth="1"/>
    <col min="37" max="37" width="8.875" style="488"/>
    <col min="38" max="38" width="10.625" style="488" customWidth="1"/>
    <col min="39" max="39" width="7.625" style="488" customWidth="1"/>
    <col min="40" max="43" width="5.625" style="488" customWidth="1"/>
    <col min="44" max="16384" width="8.875" style="256"/>
  </cols>
  <sheetData>
    <row r="1" spans="1:65" ht="21" customHeight="1" x14ac:dyDescent="0.25">
      <c r="A1" s="589" t="s">
        <v>409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448"/>
      <c r="AL1" s="448"/>
      <c r="AM1" s="448"/>
      <c r="AN1" s="448"/>
      <c r="AO1" s="448"/>
      <c r="AP1" s="448"/>
      <c r="AQ1" s="448"/>
      <c r="AU1" s="488"/>
      <c r="AV1" s="488"/>
      <c r="AW1" s="488"/>
      <c r="AX1" s="488"/>
      <c r="AY1" s="488"/>
      <c r="AZ1" s="488"/>
      <c r="BA1" s="488"/>
      <c r="BB1" s="488"/>
      <c r="BC1" s="488"/>
      <c r="BD1" s="488"/>
      <c r="BE1" s="488"/>
      <c r="BF1" s="488"/>
      <c r="BG1" s="488"/>
      <c r="BH1" s="488"/>
      <c r="BI1" s="488"/>
      <c r="BJ1" s="488"/>
      <c r="BK1" s="488"/>
      <c r="BL1" s="488"/>
      <c r="BM1" s="488"/>
    </row>
    <row r="2" spans="1:65" ht="21" customHeight="1" thickBot="1" x14ac:dyDescent="0.3">
      <c r="A2" s="160" t="s">
        <v>381</v>
      </c>
      <c r="W2" s="590" t="s">
        <v>6</v>
      </c>
      <c r="X2" s="591"/>
      <c r="Y2" s="591"/>
      <c r="AD2" s="590" t="s">
        <v>8</v>
      </c>
      <c r="AE2" s="590"/>
      <c r="AF2" s="590"/>
      <c r="AK2" s="449"/>
      <c r="AL2" s="450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</row>
    <row r="3" spans="1:65" s="148" customFormat="1" ht="18" customHeight="1" thickBot="1" x14ac:dyDescent="0.3">
      <c r="A3" s="39" t="s">
        <v>73</v>
      </c>
      <c r="B3" s="606">
        <v>45817</v>
      </c>
      <c r="C3" s="597"/>
      <c r="D3" s="593" t="s">
        <v>77</v>
      </c>
      <c r="E3" s="594"/>
      <c r="F3" s="594"/>
      <c r="G3" s="594"/>
      <c r="H3" s="595"/>
      <c r="I3" s="596">
        <v>45818</v>
      </c>
      <c r="J3" s="597"/>
      <c r="K3" s="593" t="s">
        <v>268</v>
      </c>
      <c r="L3" s="594"/>
      <c r="M3" s="594"/>
      <c r="N3" s="594"/>
      <c r="O3" s="595"/>
      <c r="P3" s="596" t="s">
        <v>248</v>
      </c>
      <c r="Q3" s="597"/>
      <c r="R3" s="600" t="s">
        <v>74</v>
      </c>
      <c r="S3" s="601"/>
      <c r="T3" s="601"/>
      <c r="U3" s="601"/>
      <c r="V3" s="602"/>
      <c r="W3" s="596">
        <v>45820</v>
      </c>
      <c r="X3" s="597"/>
      <c r="Y3" s="593" t="s">
        <v>269</v>
      </c>
      <c r="Z3" s="594"/>
      <c r="AA3" s="594"/>
      <c r="AB3" s="594"/>
      <c r="AC3" s="595"/>
      <c r="AD3" s="596">
        <v>45821</v>
      </c>
      <c r="AE3" s="597"/>
      <c r="AF3" s="603" t="s">
        <v>35</v>
      </c>
      <c r="AG3" s="604"/>
      <c r="AH3" s="604"/>
      <c r="AI3" s="604"/>
      <c r="AJ3" s="605"/>
      <c r="AK3" s="305"/>
      <c r="AL3" s="305"/>
      <c r="AM3" s="306"/>
      <c r="AN3" s="306"/>
      <c r="AO3" s="306"/>
      <c r="AP3" s="306"/>
      <c r="AQ3" s="306"/>
      <c r="AR3" s="231"/>
      <c r="AS3" s="231"/>
      <c r="AT3" s="232"/>
      <c r="AU3" s="486"/>
      <c r="AV3" s="486"/>
      <c r="AW3" s="486"/>
      <c r="AX3" s="486"/>
      <c r="AY3" s="486"/>
      <c r="AZ3" s="238"/>
      <c r="BA3" s="486"/>
      <c r="BB3" s="486"/>
      <c r="BC3" s="486"/>
      <c r="BD3" s="486"/>
      <c r="BE3" s="486"/>
    </row>
    <row r="4" spans="1:65" s="148" customFormat="1" ht="18" customHeight="1" x14ac:dyDescent="0.25">
      <c r="A4" s="257" t="s">
        <v>30</v>
      </c>
      <c r="B4" s="451" t="s">
        <v>38</v>
      </c>
      <c r="C4" s="5" t="s">
        <v>39</v>
      </c>
      <c r="D4" s="452" t="s">
        <v>382</v>
      </c>
      <c r="E4" s="173" t="s">
        <v>308</v>
      </c>
      <c r="F4" s="173" t="s">
        <v>90</v>
      </c>
      <c r="G4" s="173" t="s">
        <v>309</v>
      </c>
      <c r="H4" s="162" t="s">
        <v>310</v>
      </c>
      <c r="I4" s="6" t="s">
        <v>372</v>
      </c>
      <c r="J4" s="36" t="s">
        <v>36</v>
      </c>
      <c r="K4" s="5" t="s">
        <v>371</v>
      </c>
      <c r="L4" s="173" t="s">
        <v>89</v>
      </c>
      <c r="M4" s="173" t="s">
        <v>90</v>
      </c>
      <c r="N4" s="173" t="s">
        <v>91</v>
      </c>
      <c r="O4" s="162" t="s">
        <v>49</v>
      </c>
      <c r="P4" s="6" t="s">
        <v>372</v>
      </c>
      <c r="Q4" s="36" t="s">
        <v>36</v>
      </c>
      <c r="R4" s="5" t="s">
        <v>371</v>
      </c>
      <c r="S4" s="173" t="s">
        <v>89</v>
      </c>
      <c r="T4" s="173" t="s">
        <v>90</v>
      </c>
      <c r="U4" s="173" t="s">
        <v>91</v>
      </c>
      <c r="V4" s="162" t="s">
        <v>49</v>
      </c>
      <c r="W4" s="6" t="s">
        <v>372</v>
      </c>
      <c r="X4" s="36" t="s">
        <v>36</v>
      </c>
      <c r="Y4" s="5" t="s">
        <v>371</v>
      </c>
      <c r="Z4" s="173" t="s">
        <v>89</v>
      </c>
      <c r="AA4" s="173" t="s">
        <v>90</v>
      </c>
      <c r="AB4" s="173" t="s">
        <v>91</v>
      </c>
      <c r="AC4" s="162" t="s">
        <v>49</v>
      </c>
      <c r="AD4" s="6" t="s">
        <v>372</v>
      </c>
      <c r="AE4" s="36" t="s">
        <v>36</v>
      </c>
      <c r="AF4" s="5" t="s">
        <v>371</v>
      </c>
      <c r="AG4" s="173" t="s">
        <v>89</v>
      </c>
      <c r="AH4" s="173" t="s">
        <v>90</v>
      </c>
      <c r="AI4" s="173" t="s">
        <v>91</v>
      </c>
      <c r="AJ4" s="162" t="s">
        <v>49</v>
      </c>
      <c r="AK4" s="8"/>
      <c r="AL4" s="152"/>
      <c r="AM4" s="152"/>
      <c r="AN4" s="152"/>
      <c r="AO4" s="152"/>
      <c r="AP4" s="152"/>
      <c r="AQ4" s="8"/>
      <c r="AR4" s="486"/>
      <c r="AS4" s="486"/>
      <c r="AT4" s="232"/>
      <c r="AU4" s="83"/>
      <c r="AV4" s="83"/>
      <c r="AW4" s="486"/>
      <c r="AX4" s="486"/>
      <c r="AY4" s="486"/>
      <c r="AZ4" s="185"/>
      <c r="BA4" s="486"/>
      <c r="BB4" s="486"/>
      <c r="BC4" s="486"/>
      <c r="BD4" s="486"/>
      <c r="BE4" s="486"/>
      <c r="BF4" s="152"/>
      <c r="BG4" s="152"/>
      <c r="BH4" s="152"/>
      <c r="BI4" s="152"/>
      <c r="BJ4" s="152"/>
      <c r="BK4" s="152"/>
      <c r="BL4" s="152"/>
      <c r="BM4" s="152"/>
    </row>
    <row r="5" spans="1:65" ht="18" customHeight="1" x14ac:dyDescent="0.25">
      <c r="A5" s="562" t="s">
        <v>3</v>
      </c>
      <c r="B5" s="598" t="s">
        <v>60</v>
      </c>
      <c r="C5" s="483" t="s">
        <v>9</v>
      </c>
      <c r="D5" s="483">
        <v>120</v>
      </c>
      <c r="E5" s="483">
        <f>D5/20</f>
        <v>6</v>
      </c>
      <c r="F5" s="483"/>
      <c r="G5" s="483"/>
      <c r="H5" s="38"/>
      <c r="I5" s="567" t="s">
        <v>153</v>
      </c>
      <c r="J5" s="483" t="s">
        <v>85</v>
      </c>
      <c r="K5" s="483">
        <v>80</v>
      </c>
      <c r="L5" s="483">
        <f>K5/20</f>
        <v>4</v>
      </c>
      <c r="M5" s="483"/>
      <c r="N5" s="483"/>
      <c r="O5" s="38"/>
      <c r="P5" s="598" t="s">
        <v>266</v>
      </c>
      <c r="Q5" s="483" t="s">
        <v>102</v>
      </c>
      <c r="R5" s="483">
        <v>180</v>
      </c>
      <c r="S5" s="483">
        <f>R5/30</f>
        <v>6</v>
      </c>
      <c r="T5" s="483"/>
      <c r="U5" s="483"/>
      <c r="V5" s="218"/>
      <c r="W5" s="567" t="s">
        <v>60</v>
      </c>
      <c r="X5" s="483" t="s">
        <v>9</v>
      </c>
      <c r="Y5" s="483">
        <v>120</v>
      </c>
      <c r="Z5" s="483">
        <f>Y5/20</f>
        <v>6</v>
      </c>
      <c r="AA5" s="483"/>
      <c r="AB5" s="483"/>
      <c r="AC5" s="154"/>
      <c r="AD5" s="567" t="s">
        <v>153</v>
      </c>
      <c r="AE5" s="483" t="s">
        <v>85</v>
      </c>
      <c r="AF5" s="483">
        <v>100</v>
      </c>
      <c r="AG5" s="483">
        <f>AF5/20</f>
        <v>5</v>
      </c>
      <c r="AH5" s="483"/>
      <c r="AI5" s="483"/>
      <c r="AJ5" s="38"/>
      <c r="AK5" s="232"/>
      <c r="AL5" s="486"/>
      <c r="AM5" s="486"/>
      <c r="AN5" s="152"/>
      <c r="AO5" s="152"/>
      <c r="AP5" s="152"/>
      <c r="AQ5" s="486"/>
      <c r="AR5" s="232"/>
      <c r="AS5" s="98"/>
      <c r="AT5" s="237"/>
      <c r="AU5" s="83"/>
      <c r="AV5" s="83"/>
      <c r="AW5" s="185"/>
      <c r="AX5" s="185"/>
      <c r="AY5" s="185"/>
      <c r="AZ5" s="239"/>
      <c r="BA5" s="98"/>
      <c r="BB5" s="98"/>
      <c r="BC5" s="98"/>
      <c r="BD5" s="98"/>
      <c r="BE5" s="98"/>
    </row>
    <row r="6" spans="1:65" ht="18" customHeight="1" x14ac:dyDescent="0.25">
      <c r="A6" s="566"/>
      <c r="B6" s="599"/>
      <c r="C6" s="483"/>
      <c r="D6" s="483"/>
      <c r="E6" s="483"/>
      <c r="F6" s="483"/>
      <c r="G6" s="483"/>
      <c r="H6" s="226"/>
      <c r="I6" s="567"/>
      <c r="J6" s="125" t="s">
        <v>152</v>
      </c>
      <c r="K6" s="125">
        <v>20</v>
      </c>
      <c r="L6" s="483">
        <f>K6/20</f>
        <v>1</v>
      </c>
      <c r="M6" s="483"/>
      <c r="N6" s="483"/>
      <c r="O6" s="169"/>
      <c r="P6" s="599"/>
      <c r="Q6" s="126"/>
      <c r="R6" s="126"/>
      <c r="S6" s="483"/>
      <c r="T6" s="483"/>
      <c r="U6" s="114"/>
      <c r="V6" s="167"/>
      <c r="W6" s="567"/>
      <c r="X6" s="483"/>
      <c r="Y6" s="483"/>
      <c r="Z6" s="483"/>
      <c r="AA6" s="483"/>
      <c r="AB6" s="483"/>
      <c r="AC6" s="114"/>
      <c r="AD6" s="567"/>
      <c r="AE6" s="125" t="s">
        <v>152</v>
      </c>
      <c r="AF6" s="125">
        <v>20</v>
      </c>
      <c r="AG6" s="483">
        <f>AF6/20</f>
        <v>1</v>
      </c>
      <c r="AH6" s="483"/>
      <c r="AI6" s="483"/>
      <c r="AJ6" s="167"/>
      <c r="AK6" s="232"/>
      <c r="AL6" s="486"/>
      <c r="AM6" s="486"/>
      <c r="AN6" s="152"/>
      <c r="AO6" s="152"/>
      <c r="AP6" s="152"/>
      <c r="AQ6" s="486"/>
      <c r="AR6" s="232"/>
      <c r="AS6" s="43"/>
      <c r="AT6" s="237"/>
      <c r="AU6" s="240"/>
      <c r="AV6" s="241"/>
      <c r="AW6" s="185"/>
      <c r="AX6" s="185"/>
      <c r="AY6" s="185"/>
      <c r="AZ6" s="239"/>
      <c r="BA6" s="98"/>
      <c r="BB6" s="98"/>
      <c r="BC6" s="98"/>
      <c r="BD6" s="98"/>
      <c r="BE6" s="98"/>
    </row>
    <row r="7" spans="1:65" ht="18" customHeight="1" x14ac:dyDescent="0.25">
      <c r="A7" s="562" t="s">
        <v>31</v>
      </c>
      <c r="B7" s="568" t="s">
        <v>359</v>
      </c>
      <c r="C7" s="97" t="s">
        <v>191</v>
      </c>
      <c r="D7" s="126">
        <v>85</v>
      </c>
      <c r="E7" s="114"/>
      <c r="F7" s="114">
        <f>D7*0.8/35</f>
        <v>1.9428571428571428</v>
      </c>
      <c r="G7" s="114"/>
      <c r="H7" s="114"/>
      <c r="I7" s="568" t="s">
        <v>212</v>
      </c>
      <c r="J7" s="129" t="s">
        <v>92</v>
      </c>
      <c r="K7" s="483">
        <v>60</v>
      </c>
      <c r="L7" s="114"/>
      <c r="M7" s="114">
        <f>K7/35</f>
        <v>1.7142857142857142</v>
      </c>
      <c r="N7" s="114"/>
      <c r="O7" s="124"/>
      <c r="P7" s="568" t="s">
        <v>103</v>
      </c>
      <c r="Q7" s="126" t="s">
        <v>50</v>
      </c>
      <c r="R7" s="126">
        <v>50</v>
      </c>
      <c r="S7" s="114"/>
      <c r="T7" s="114">
        <f>R7*0.8/35</f>
        <v>1.1428571428571428</v>
      </c>
      <c r="U7" s="114"/>
      <c r="V7" s="166"/>
      <c r="W7" s="592" t="s">
        <v>319</v>
      </c>
      <c r="X7" s="97" t="s">
        <v>191</v>
      </c>
      <c r="Y7" s="126">
        <v>85</v>
      </c>
      <c r="Z7" s="114"/>
      <c r="AA7" s="114">
        <f>Y7*0.8/35</f>
        <v>1.9428571428571428</v>
      </c>
      <c r="AB7" s="114"/>
      <c r="AC7" s="167"/>
      <c r="AD7" s="592" t="s">
        <v>216</v>
      </c>
      <c r="AE7" s="483" t="s">
        <v>92</v>
      </c>
      <c r="AF7" s="453">
        <v>70</v>
      </c>
      <c r="AG7" s="177"/>
      <c r="AH7" s="288">
        <f>AF7/35</f>
        <v>2</v>
      </c>
      <c r="AI7" s="357"/>
      <c r="AJ7" s="124"/>
      <c r="AK7" s="237"/>
      <c r="AL7" s="486"/>
      <c r="AM7" s="486"/>
      <c r="AN7" s="152"/>
      <c r="AO7" s="152"/>
      <c r="AP7" s="152"/>
      <c r="AQ7" s="486"/>
      <c r="AR7" s="237"/>
      <c r="AY7" s="185"/>
      <c r="AZ7" s="185"/>
      <c r="BA7" s="98"/>
      <c r="BB7" s="98"/>
      <c r="BC7" s="98"/>
      <c r="BD7" s="98"/>
      <c r="BE7" s="98"/>
    </row>
    <row r="8" spans="1:65" ht="18" customHeight="1" x14ac:dyDescent="0.25">
      <c r="A8" s="562"/>
      <c r="B8" s="530"/>
      <c r="C8" s="126" t="s">
        <v>360</v>
      </c>
      <c r="D8" s="126" t="s">
        <v>93</v>
      </c>
      <c r="E8" s="169"/>
      <c r="F8" s="114"/>
      <c r="G8" s="114"/>
      <c r="H8" s="38"/>
      <c r="I8" s="530"/>
      <c r="J8" s="129" t="s">
        <v>287</v>
      </c>
      <c r="K8" s="483">
        <v>25</v>
      </c>
      <c r="L8" s="114">
        <v>0.83333333333333337</v>
      </c>
      <c r="M8" s="114"/>
      <c r="N8" s="114"/>
      <c r="O8" s="124"/>
      <c r="P8" s="530"/>
      <c r="Q8" s="194" t="s">
        <v>42</v>
      </c>
      <c r="R8" s="195">
        <v>15</v>
      </c>
      <c r="S8" s="114"/>
      <c r="T8" s="114"/>
      <c r="U8" s="114">
        <f>R8/100</f>
        <v>0.15</v>
      </c>
      <c r="V8" s="166"/>
      <c r="W8" s="592"/>
      <c r="X8" s="126" t="s">
        <v>76</v>
      </c>
      <c r="Y8" s="483">
        <v>20</v>
      </c>
      <c r="Z8" s="114">
        <f>Y8/90</f>
        <v>0.22222222222222221</v>
      </c>
      <c r="AA8" s="114"/>
      <c r="AB8" s="114"/>
      <c r="AC8" s="167"/>
      <c r="AD8" s="592"/>
      <c r="AE8" s="483" t="s">
        <v>94</v>
      </c>
      <c r="AF8" s="453">
        <v>20</v>
      </c>
      <c r="AG8" s="177"/>
      <c r="AH8" s="288"/>
      <c r="AI8" s="357">
        <f>AF8/100</f>
        <v>0.2</v>
      </c>
      <c r="AJ8" s="124"/>
      <c r="AK8" s="237"/>
      <c r="AL8" s="83"/>
      <c r="AM8" s="83"/>
      <c r="AN8" s="152"/>
      <c r="AO8" s="152"/>
      <c r="AP8" s="185"/>
      <c r="AQ8" s="486"/>
      <c r="AR8" s="237"/>
      <c r="AY8" s="185"/>
      <c r="AZ8" s="185"/>
      <c r="BA8" s="98"/>
      <c r="BB8" s="98"/>
      <c r="BC8" s="98"/>
      <c r="BD8" s="98"/>
      <c r="BE8" s="98"/>
    </row>
    <row r="9" spans="1:65" ht="18" customHeight="1" x14ac:dyDescent="0.25">
      <c r="A9" s="562"/>
      <c r="B9" s="530"/>
      <c r="C9" s="128" t="s">
        <v>361</v>
      </c>
      <c r="D9" s="483">
        <v>30</v>
      </c>
      <c r="E9" s="483">
        <f>D9/90</f>
        <v>0.33333333333333331</v>
      </c>
      <c r="F9" s="114"/>
      <c r="G9" s="114"/>
      <c r="H9" s="335"/>
      <c r="I9" s="530"/>
      <c r="J9" s="129" t="s">
        <v>274</v>
      </c>
      <c r="K9" s="483">
        <v>25</v>
      </c>
      <c r="L9" s="114"/>
      <c r="M9" s="114"/>
      <c r="N9" s="114">
        <f>K9/100</f>
        <v>0.25</v>
      </c>
      <c r="O9" s="124"/>
      <c r="P9" s="530"/>
      <c r="Q9" s="483" t="s">
        <v>131</v>
      </c>
      <c r="R9" s="483">
        <v>10</v>
      </c>
      <c r="S9" s="177"/>
      <c r="T9" s="177"/>
      <c r="U9" s="114">
        <f>R9/100</f>
        <v>0.1</v>
      </c>
      <c r="V9" s="124"/>
      <c r="W9" s="592"/>
      <c r="X9" s="126" t="s">
        <v>171</v>
      </c>
      <c r="Y9" s="483">
        <v>10</v>
      </c>
      <c r="Z9" s="114"/>
      <c r="AA9" s="114"/>
      <c r="AB9" s="114">
        <f>Y9/100</f>
        <v>0.1</v>
      </c>
      <c r="AC9" s="167"/>
      <c r="AD9" s="592"/>
      <c r="AE9" s="483" t="s">
        <v>123</v>
      </c>
      <c r="AF9" s="453">
        <v>5</v>
      </c>
      <c r="AG9" s="177"/>
      <c r="AH9" s="177"/>
      <c r="AI9" s="357">
        <f>AF9/100</f>
        <v>0.05</v>
      </c>
      <c r="AJ9" s="124"/>
      <c r="AK9" s="237"/>
      <c r="AL9" s="83"/>
      <c r="AM9" s="155"/>
      <c r="AN9" s="185"/>
      <c r="AO9" s="185"/>
      <c r="AP9" s="185"/>
      <c r="AQ9" s="486"/>
      <c r="AR9" s="237"/>
      <c r="AY9" s="185"/>
      <c r="AZ9" s="185"/>
      <c r="BA9" s="98"/>
      <c r="BB9" s="98"/>
      <c r="BC9" s="98"/>
      <c r="BD9" s="98"/>
      <c r="BE9" s="98"/>
    </row>
    <row r="10" spans="1:65" ht="18" customHeight="1" x14ac:dyDescent="0.25">
      <c r="A10" s="562"/>
      <c r="B10" s="530"/>
      <c r="C10" s="128"/>
      <c r="D10" s="483"/>
      <c r="E10" s="483"/>
      <c r="F10" s="114"/>
      <c r="G10" s="114"/>
      <c r="H10" s="335"/>
      <c r="I10" s="530"/>
      <c r="J10" s="129" t="s">
        <v>83</v>
      </c>
      <c r="K10" s="483">
        <v>15</v>
      </c>
      <c r="L10" s="114"/>
      <c r="M10" s="114"/>
      <c r="N10" s="114">
        <v>0.2</v>
      </c>
      <c r="O10" s="124"/>
      <c r="P10" s="530"/>
      <c r="Q10" s="194" t="s">
        <v>214</v>
      </c>
      <c r="R10" s="195">
        <v>20</v>
      </c>
      <c r="S10" s="114"/>
      <c r="T10" s="114"/>
      <c r="U10" s="114">
        <f>R10/100</f>
        <v>0.2</v>
      </c>
      <c r="V10" s="167"/>
      <c r="W10" s="592"/>
      <c r="X10" s="126"/>
      <c r="Y10" s="483"/>
      <c r="Z10" s="114"/>
      <c r="AA10" s="114"/>
      <c r="AB10" s="114"/>
      <c r="AC10" s="167"/>
      <c r="AD10" s="592"/>
      <c r="AE10" s="483" t="s">
        <v>217</v>
      </c>
      <c r="AF10" s="453" t="s">
        <v>93</v>
      </c>
      <c r="AG10" s="177"/>
      <c r="AH10" s="177"/>
      <c r="AI10" s="357"/>
      <c r="AJ10" s="124"/>
      <c r="AK10" s="237"/>
      <c r="AL10" s="83"/>
      <c r="AM10" s="155"/>
      <c r="AN10" s="152"/>
      <c r="AO10" s="152"/>
      <c r="AP10" s="185"/>
      <c r="AQ10" s="486"/>
      <c r="AR10" s="237"/>
      <c r="AY10" s="185"/>
      <c r="AZ10" s="239"/>
      <c r="BA10" s="98"/>
      <c r="BB10" s="98"/>
      <c r="BC10" s="98"/>
      <c r="BD10" s="98"/>
      <c r="BE10" s="98"/>
    </row>
    <row r="11" spans="1:65" ht="18" customHeight="1" x14ac:dyDescent="0.25">
      <c r="A11" s="562"/>
      <c r="B11" s="531"/>
      <c r="C11" s="128"/>
      <c r="D11" s="483"/>
      <c r="E11" s="483"/>
      <c r="F11" s="114"/>
      <c r="G11" s="114"/>
      <c r="H11" s="335"/>
      <c r="I11" s="531"/>
      <c r="J11" s="129"/>
      <c r="K11" s="483"/>
      <c r="L11" s="114"/>
      <c r="M11" s="114"/>
      <c r="N11" s="114"/>
      <c r="O11" s="124"/>
      <c r="P11" s="531"/>
      <c r="Q11" s="194"/>
      <c r="R11" s="195"/>
      <c r="S11" s="114"/>
      <c r="T11" s="114"/>
      <c r="U11" s="114"/>
      <c r="V11" s="167"/>
      <c r="W11" s="592"/>
      <c r="X11" s="259"/>
      <c r="Y11" s="260"/>
      <c r="Z11" s="114"/>
      <c r="AA11" s="114"/>
      <c r="AB11" s="114"/>
      <c r="AC11" s="167"/>
      <c r="AD11" s="592"/>
      <c r="AE11" s="454" t="s">
        <v>218</v>
      </c>
      <c r="AF11" s="454" t="s">
        <v>93</v>
      </c>
      <c r="AG11" s="455"/>
      <c r="AH11" s="455"/>
      <c r="AI11" s="456"/>
      <c r="AJ11" s="124"/>
      <c r="AK11" s="237"/>
      <c r="AL11" s="83"/>
      <c r="AM11" s="83"/>
      <c r="AN11" s="152"/>
      <c r="AO11" s="185"/>
      <c r="AP11" s="185"/>
      <c r="AQ11" s="486"/>
      <c r="AR11" s="237"/>
      <c r="BA11" s="98"/>
      <c r="BB11" s="98"/>
      <c r="BC11" s="98"/>
      <c r="BD11" s="98"/>
      <c r="BE11" s="98"/>
    </row>
    <row r="12" spans="1:65" ht="18" customHeight="1" x14ac:dyDescent="0.25">
      <c r="A12" s="561" t="s">
        <v>57</v>
      </c>
      <c r="B12" s="588" t="s">
        <v>311</v>
      </c>
      <c r="C12" s="126" t="s">
        <v>312</v>
      </c>
      <c r="D12" s="483">
        <v>50</v>
      </c>
      <c r="E12" s="169"/>
      <c r="F12" s="67"/>
      <c r="G12" s="67">
        <f>D12/100</f>
        <v>0.5</v>
      </c>
      <c r="H12" s="124"/>
      <c r="I12" s="569" t="s">
        <v>275</v>
      </c>
      <c r="J12" s="190" t="s">
        <v>276</v>
      </c>
      <c r="K12" s="483">
        <v>50</v>
      </c>
      <c r="L12" s="191"/>
      <c r="M12" s="274"/>
      <c r="N12" s="274">
        <f>K12*0.8/100</f>
        <v>0.4</v>
      </c>
      <c r="O12" s="92"/>
      <c r="P12" s="568" t="s">
        <v>317</v>
      </c>
      <c r="Q12" s="114" t="s">
        <v>295</v>
      </c>
      <c r="R12" s="114">
        <v>80</v>
      </c>
      <c r="S12" s="483"/>
      <c r="T12" s="483">
        <f>R12*0.65/35</f>
        <v>1.4857142857142858</v>
      </c>
      <c r="U12" s="114"/>
      <c r="V12" s="166"/>
      <c r="W12" s="568" t="s">
        <v>99</v>
      </c>
      <c r="X12" s="114" t="s">
        <v>135</v>
      </c>
      <c r="Y12" s="192">
        <v>30</v>
      </c>
      <c r="Z12" s="483"/>
      <c r="AA12" s="114"/>
      <c r="AB12" s="114">
        <f>Y12/100</f>
        <v>0.3</v>
      </c>
      <c r="AC12" s="154"/>
      <c r="AD12" s="568" t="s">
        <v>142</v>
      </c>
      <c r="AE12" s="489" t="s">
        <v>108</v>
      </c>
      <c r="AF12" s="130">
        <v>25</v>
      </c>
      <c r="AG12" s="483"/>
      <c r="AH12" s="114">
        <f>AF12/35</f>
        <v>0.7142857142857143</v>
      </c>
      <c r="AI12" s="114"/>
      <c r="AJ12" s="124"/>
      <c r="AK12" s="237"/>
      <c r="AL12" s="83"/>
      <c r="AM12" s="83"/>
      <c r="AN12" s="152"/>
      <c r="AO12" s="152"/>
      <c r="AP12" s="185"/>
      <c r="AQ12" s="486"/>
      <c r="AR12" s="237"/>
      <c r="BA12" s="98"/>
      <c r="BB12" s="98"/>
      <c r="BC12" s="98"/>
      <c r="BD12" s="98"/>
      <c r="BE12" s="98"/>
    </row>
    <row r="13" spans="1:65" ht="18" customHeight="1" x14ac:dyDescent="0.25">
      <c r="A13" s="562"/>
      <c r="B13" s="588"/>
      <c r="C13" s="126" t="s">
        <v>78</v>
      </c>
      <c r="D13" s="126">
        <v>30</v>
      </c>
      <c r="E13" s="169"/>
      <c r="F13" s="359">
        <f>D13/55</f>
        <v>0.54545454545454541</v>
      </c>
      <c r="G13" s="67"/>
      <c r="H13" s="124"/>
      <c r="I13" s="570"/>
      <c r="J13" s="190" t="s">
        <v>56</v>
      </c>
      <c r="K13" s="126">
        <v>20</v>
      </c>
      <c r="L13" s="191"/>
      <c r="M13" s="274">
        <f>K13/35</f>
        <v>0.5714285714285714</v>
      </c>
      <c r="N13" s="274"/>
      <c r="O13" s="92"/>
      <c r="P13" s="530"/>
      <c r="Q13" s="126" t="s">
        <v>298</v>
      </c>
      <c r="R13" s="126"/>
      <c r="S13" s="483"/>
      <c r="T13" s="114"/>
      <c r="U13" s="483"/>
      <c r="V13" s="166"/>
      <c r="W13" s="530"/>
      <c r="X13" s="475" t="s">
        <v>277</v>
      </c>
      <c r="Y13" s="499">
        <v>17</v>
      </c>
      <c r="Z13" s="483">
        <f>Y13/85</f>
        <v>0.2</v>
      </c>
      <c r="AA13" s="114"/>
      <c r="AB13" s="114"/>
      <c r="AC13" s="154"/>
      <c r="AD13" s="530"/>
      <c r="AE13" s="489" t="s">
        <v>136</v>
      </c>
      <c r="AF13" s="177">
        <v>15</v>
      </c>
      <c r="AG13" s="114">
        <f>AF13/70</f>
        <v>0.21428571428571427</v>
      </c>
      <c r="AH13" s="114"/>
      <c r="AI13" s="114"/>
      <c r="AJ13" s="124"/>
      <c r="AK13" s="237"/>
      <c r="AL13" s="83"/>
      <c r="AM13" s="83"/>
      <c r="AN13" s="152"/>
      <c r="AO13" s="185"/>
      <c r="AP13" s="185"/>
      <c r="AQ13" s="486"/>
      <c r="AR13" s="237"/>
      <c r="BA13" s="98"/>
      <c r="BB13" s="98"/>
      <c r="BC13" s="98"/>
      <c r="BD13" s="98"/>
      <c r="BE13" s="98"/>
    </row>
    <row r="14" spans="1:65" ht="18" customHeight="1" x14ac:dyDescent="0.25">
      <c r="A14" s="562"/>
      <c r="B14" s="588"/>
      <c r="C14" s="126" t="s">
        <v>313</v>
      </c>
      <c r="D14" s="126" t="s">
        <v>93</v>
      </c>
      <c r="E14" s="169"/>
      <c r="F14" s="67"/>
      <c r="G14" s="67"/>
      <c r="H14" s="124"/>
      <c r="I14" s="570"/>
      <c r="J14" s="190" t="s">
        <v>123</v>
      </c>
      <c r="K14" s="126">
        <v>5</v>
      </c>
      <c r="L14" s="191"/>
      <c r="M14" s="274"/>
      <c r="N14" s="274">
        <f>K14/100</f>
        <v>0.05</v>
      </c>
      <c r="O14" s="92"/>
      <c r="P14" s="530"/>
      <c r="Q14" s="126"/>
      <c r="R14" s="483"/>
      <c r="S14" s="483"/>
      <c r="T14" s="483"/>
      <c r="U14" s="114"/>
      <c r="V14" s="166"/>
      <c r="W14" s="530"/>
      <c r="X14" s="114" t="s">
        <v>100</v>
      </c>
      <c r="Y14" s="192">
        <v>10</v>
      </c>
      <c r="Z14" s="483"/>
      <c r="AA14" s="114"/>
      <c r="AB14" s="114">
        <f>Y14/100</f>
        <v>0.1</v>
      </c>
      <c r="AC14" s="154"/>
      <c r="AD14" s="530"/>
      <c r="AE14" s="489" t="s">
        <v>64</v>
      </c>
      <c r="AF14" s="177">
        <v>15</v>
      </c>
      <c r="AG14" s="483"/>
      <c r="AH14" s="114"/>
      <c r="AI14" s="114">
        <f>AF14/100</f>
        <v>0.15</v>
      </c>
      <c r="AJ14" s="124"/>
      <c r="AK14" s="237"/>
      <c r="AL14" s="83"/>
      <c r="AM14" s="83"/>
      <c r="AN14" s="152"/>
      <c r="AO14" s="152"/>
      <c r="AP14" s="185"/>
      <c r="AQ14" s="486"/>
      <c r="AR14" s="237"/>
      <c r="BA14" s="98"/>
      <c r="BB14" s="98"/>
      <c r="BC14" s="98"/>
      <c r="BD14" s="98"/>
      <c r="BE14" s="98"/>
    </row>
    <row r="15" spans="1:65" ht="18" customHeight="1" x14ac:dyDescent="0.25">
      <c r="A15" s="562"/>
      <c r="B15" s="588"/>
      <c r="C15" s="489"/>
      <c r="D15" s="483"/>
      <c r="E15" s="169"/>
      <c r="F15" s="67"/>
      <c r="G15" s="67"/>
      <c r="H15" s="124"/>
      <c r="I15" s="570"/>
      <c r="J15" s="73"/>
      <c r="K15" s="483"/>
      <c r="L15" s="191"/>
      <c r="M15" s="274"/>
      <c r="N15" s="191"/>
      <c r="O15" s="92"/>
      <c r="P15" s="530"/>
      <c r="Q15" s="126"/>
      <c r="R15" s="483"/>
      <c r="S15" s="483"/>
      <c r="T15" s="114"/>
      <c r="U15" s="483"/>
      <c r="V15" s="166"/>
      <c r="W15" s="530"/>
      <c r="X15" s="114" t="s">
        <v>134</v>
      </c>
      <c r="Y15" s="168">
        <v>15</v>
      </c>
      <c r="Z15" s="483"/>
      <c r="AA15" s="114">
        <f>Y15/55</f>
        <v>0.27272727272727271</v>
      </c>
      <c r="AB15" s="114"/>
      <c r="AC15" s="154"/>
      <c r="AD15" s="530"/>
      <c r="AE15" s="126" t="s">
        <v>125</v>
      </c>
      <c r="AF15" s="177">
        <v>10</v>
      </c>
      <c r="AG15" s="483"/>
      <c r="AH15" s="483"/>
      <c r="AI15" s="114">
        <f>AF15/100</f>
        <v>0.1</v>
      </c>
      <c r="AJ15" s="124"/>
      <c r="AK15" s="237"/>
      <c r="AL15" s="83"/>
      <c r="AM15" s="486"/>
      <c r="AO15" s="185"/>
      <c r="AQ15" s="486"/>
      <c r="AR15" s="237"/>
      <c r="BA15" s="98"/>
      <c r="BB15" s="98"/>
      <c r="BC15" s="98"/>
      <c r="BD15" s="98"/>
      <c r="BE15" s="98"/>
    </row>
    <row r="16" spans="1:65" ht="18" customHeight="1" x14ac:dyDescent="0.25">
      <c r="A16" s="562"/>
      <c r="B16" s="588"/>
      <c r="C16" s="73"/>
      <c r="D16" s="483"/>
      <c r="E16" s="169"/>
      <c r="F16" s="67"/>
      <c r="G16" s="67"/>
      <c r="H16" s="124"/>
      <c r="I16" s="571"/>
      <c r="J16" s="73"/>
      <c r="K16" s="483"/>
      <c r="L16" s="191"/>
      <c r="M16" s="191"/>
      <c r="N16" s="191"/>
      <c r="O16" s="92"/>
      <c r="P16" s="531"/>
      <c r="Q16" s="126"/>
      <c r="R16" s="483"/>
      <c r="S16" s="483"/>
      <c r="T16" s="483"/>
      <c r="U16" s="114"/>
      <c r="V16" s="124"/>
      <c r="W16" s="531"/>
      <c r="X16" s="193"/>
      <c r="Y16" s="168"/>
      <c r="Z16" s="483"/>
      <c r="AA16" s="114"/>
      <c r="AB16" s="114"/>
      <c r="AC16" s="154"/>
      <c r="AD16" s="531"/>
      <c r="AE16" s="227"/>
      <c r="AF16" s="286"/>
      <c r="AG16" s="191"/>
      <c r="AH16" s="114"/>
      <c r="AI16" s="191"/>
      <c r="AJ16" s="124"/>
      <c r="AK16" s="237"/>
      <c r="AL16" s="155"/>
      <c r="AM16" s="486"/>
      <c r="AQ16" s="486"/>
      <c r="AR16" s="237"/>
      <c r="AY16" s="98"/>
      <c r="AZ16" s="486"/>
      <c r="BA16" s="98"/>
      <c r="BB16" s="98"/>
      <c r="BC16" s="98"/>
      <c r="BD16" s="98"/>
      <c r="BE16" s="98"/>
    </row>
    <row r="17" spans="1:57" ht="18" customHeight="1" x14ac:dyDescent="0.25">
      <c r="A17" s="612" t="s">
        <v>43</v>
      </c>
      <c r="B17" s="572" t="s">
        <v>120</v>
      </c>
      <c r="C17" s="126" t="s">
        <v>95</v>
      </c>
      <c r="D17" s="483">
        <v>75</v>
      </c>
      <c r="E17" s="177"/>
      <c r="F17" s="177"/>
      <c r="G17" s="114">
        <f>D17/100</f>
        <v>0.75</v>
      </c>
      <c r="H17" s="124"/>
      <c r="I17" s="568" t="s">
        <v>124</v>
      </c>
      <c r="J17" s="126" t="s">
        <v>81</v>
      </c>
      <c r="K17" s="483">
        <v>75</v>
      </c>
      <c r="L17" s="177"/>
      <c r="M17" s="177"/>
      <c r="N17" s="114">
        <f>K17/100</f>
        <v>0.75</v>
      </c>
      <c r="O17" s="124"/>
      <c r="P17" s="568" t="s">
        <v>144</v>
      </c>
      <c r="Q17" s="126" t="s">
        <v>81</v>
      </c>
      <c r="R17" s="126">
        <v>75</v>
      </c>
      <c r="S17" s="191"/>
      <c r="T17" s="114"/>
      <c r="U17" s="114">
        <f>R17/100</f>
        <v>0.75</v>
      </c>
      <c r="V17" s="124"/>
      <c r="W17" s="572" t="s">
        <v>124</v>
      </c>
      <c r="X17" s="126" t="s">
        <v>81</v>
      </c>
      <c r="Y17" s="483">
        <v>75</v>
      </c>
      <c r="Z17" s="177"/>
      <c r="AA17" s="177"/>
      <c r="AB17" s="114">
        <f>Y17/100</f>
        <v>0.75</v>
      </c>
      <c r="AC17" s="124"/>
      <c r="AD17" s="568" t="s">
        <v>144</v>
      </c>
      <c r="AE17" s="126" t="s">
        <v>95</v>
      </c>
      <c r="AF17" s="483">
        <v>75</v>
      </c>
      <c r="AG17" s="177"/>
      <c r="AH17" s="177"/>
      <c r="AI17" s="114">
        <f>AF17/100</f>
        <v>0.75</v>
      </c>
      <c r="AJ17" s="124"/>
      <c r="AK17" s="110"/>
      <c r="AL17" s="83"/>
      <c r="AM17" s="486"/>
      <c r="AO17" s="185"/>
      <c r="AP17" s="185"/>
      <c r="AQ17" s="486"/>
      <c r="AR17" s="110"/>
      <c r="AY17" s="83"/>
      <c r="AZ17" s="486"/>
      <c r="BA17" s="98"/>
      <c r="BB17" s="98"/>
      <c r="BC17" s="98"/>
      <c r="BD17" s="98"/>
      <c r="BE17" s="98"/>
    </row>
    <row r="18" spans="1:57" ht="18" customHeight="1" x14ac:dyDescent="0.25">
      <c r="A18" s="613"/>
      <c r="B18" s="573"/>
      <c r="C18" s="575" t="s">
        <v>101</v>
      </c>
      <c r="D18" s="126"/>
      <c r="E18" s="177"/>
      <c r="F18" s="177"/>
      <c r="G18" s="177"/>
      <c r="H18" s="124"/>
      <c r="I18" s="530"/>
      <c r="J18" s="575" t="s">
        <v>97</v>
      </c>
      <c r="K18" s="126"/>
      <c r="L18" s="177"/>
      <c r="M18" s="177"/>
      <c r="N18" s="177"/>
      <c r="O18" s="124"/>
      <c r="P18" s="530"/>
      <c r="Q18" s="583" t="s">
        <v>84</v>
      </c>
      <c r="R18" s="126"/>
      <c r="S18" s="191"/>
      <c r="T18" s="191"/>
      <c r="U18" s="191"/>
      <c r="V18" s="124"/>
      <c r="W18" s="573"/>
      <c r="X18" s="575" t="s">
        <v>97</v>
      </c>
      <c r="Y18" s="483"/>
      <c r="Z18" s="177"/>
      <c r="AA18" s="177"/>
      <c r="AB18" s="177"/>
      <c r="AC18" s="124"/>
      <c r="AD18" s="530"/>
      <c r="AE18" s="575" t="s">
        <v>101</v>
      </c>
      <c r="AF18" s="126"/>
      <c r="AG18" s="177"/>
      <c r="AH18" s="177"/>
      <c r="AI18" s="177"/>
      <c r="AJ18" s="124"/>
      <c r="AK18" s="110"/>
      <c r="AL18" s="111"/>
      <c r="AM18" s="83"/>
      <c r="AQ18" s="486"/>
      <c r="AR18" s="110"/>
      <c r="AY18" s="83"/>
      <c r="AZ18" s="486"/>
      <c r="BA18" s="98"/>
      <c r="BB18" s="98"/>
      <c r="BC18" s="98"/>
      <c r="BD18" s="98"/>
      <c r="BE18" s="98"/>
    </row>
    <row r="19" spans="1:57" ht="18" customHeight="1" x14ac:dyDescent="0.25">
      <c r="A19" s="613"/>
      <c r="B19" s="573"/>
      <c r="C19" s="576"/>
      <c r="D19" s="126"/>
      <c r="E19" s="177"/>
      <c r="F19" s="177"/>
      <c r="G19" s="177"/>
      <c r="H19" s="124"/>
      <c r="I19" s="530"/>
      <c r="J19" s="576"/>
      <c r="K19" s="126"/>
      <c r="L19" s="177"/>
      <c r="M19" s="177"/>
      <c r="N19" s="177"/>
      <c r="O19" s="124"/>
      <c r="P19" s="530"/>
      <c r="Q19" s="584"/>
      <c r="R19" s="126"/>
      <c r="S19" s="177"/>
      <c r="T19" s="177"/>
      <c r="U19" s="177"/>
      <c r="V19" s="124"/>
      <c r="W19" s="573"/>
      <c r="X19" s="586"/>
      <c r="Y19" s="126"/>
      <c r="Z19" s="177"/>
      <c r="AA19" s="177"/>
      <c r="AB19" s="177"/>
      <c r="AC19" s="124"/>
      <c r="AD19" s="530"/>
      <c r="AE19" s="576"/>
      <c r="AF19" s="126"/>
      <c r="AG19" s="177"/>
      <c r="AH19" s="177"/>
      <c r="AI19" s="177"/>
      <c r="AJ19" s="124"/>
      <c r="AK19" s="110"/>
      <c r="AL19" s="111"/>
      <c r="AM19" s="83"/>
      <c r="AN19" s="8"/>
      <c r="AO19" s="8"/>
      <c r="AP19" s="185"/>
      <c r="AQ19" s="486"/>
      <c r="AR19" s="110"/>
      <c r="AY19" s="83"/>
      <c r="AZ19" s="486"/>
      <c r="BA19" s="98"/>
      <c r="BB19" s="98"/>
      <c r="BC19" s="98"/>
      <c r="BD19" s="98"/>
      <c r="BE19" s="98"/>
    </row>
    <row r="20" spans="1:57" ht="18" customHeight="1" x14ac:dyDescent="0.25">
      <c r="A20" s="613"/>
      <c r="B20" s="573"/>
      <c r="C20" s="576"/>
      <c r="D20" s="126"/>
      <c r="E20" s="177"/>
      <c r="F20" s="177"/>
      <c r="G20" s="177"/>
      <c r="H20" s="124"/>
      <c r="I20" s="530"/>
      <c r="J20" s="576"/>
      <c r="K20" s="126"/>
      <c r="L20" s="177"/>
      <c r="M20" s="177"/>
      <c r="N20" s="177"/>
      <c r="O20" s="124"/>
      <c r="P20" s="530"/>
      <c r="Q20" s="584"/>
      <c r="R20" s="126"/>
      <c r="S20" s="177"/>
      <c r="T20" s="177"/>
      <c r="U20" s="177"/>
      <c r="V20" s="124"/>
      <c r="W20" s="573"/>
      <c r="X20" s="586"/>
      <c r="Y20" s="483"/>
      <c r="Z20" s="177"/>
      <c r="AA20" s="177"/>
      <c r="AB20" s="177"/>
      <c r="AC20" s="124"/>
      <c r="AD20" s="530"/>
      <c r="AE20" s="576"/>
      <c r="AF20" s="483"/>
      <c r="AG20" s="177"/>
      <c r="AH20" s="177"/>
      <c r="AI20" s="177"/>
      <c r="AJ20" s="124"/>
      <c r="AK20" s="110"/>
      <c r="AL20" s="111"/>
      <c r="AM20" s="83"/>
      <c r="AN20" s="8"/>
      <c r="AO20" s="8"/>
      <c r="AP20" s="8"/>
      <c r="AQ20" s="486"/>
      <c r="AR20" s="110"/>
      <c r="AY20" s="185"/>
      <c r="AZ20" s="239"/>
      <c r="BA20" s="98"/>
      <c r="BB20" s="98"/>
      <c r="BC20" s="98"/>
      <c r="BD20" s="98"/>
      <c r="BE20" s="98"/>
    </row>
    <row r="21" spans="1:57" ht="18" customHeight="1" x14ac:dyDescent="0.25">
      <c r="A21" s="614"/>
      <c r="B21" s="574"/>
      <c r="C21" s="577"/>
      <c r="D21" s="126"/>
      <c r="E21" s="177"/>
      <c r="F21" s="177"/>
      <c r="G21" s="177"/>
      <c r="H21" s="124"/>
      <c r="I21" s="531"/>
      <c r="J21" s="577"/>
      <c r="K21" s="126"/>
      <c r="L21" s="177"/>
      <c r="M21" s="177"/>
      <c r="N21" s="177"/>
      <c r="O21" s="124"/>
      <c r="P21" s="531"/>
      <c r="Q21" s="585"/>
      <c r="R21" s="126"/>
      <c r="S21" s="177"/>
      <c r="T21" s="177"/>
      <c r="U21" s="177"/>
      <c r="V21" s="124"/>
      <c r="W21" s="574"/>
      <c r="X21" s="587"/>
      <c r="Y21" s="483"/>
      <c r="Z21" s="177"/>
      <c r="AA21" s="177"/>
      <c r="AB21" s="177"/>
      <c r="AC21" s="124"/>
      <c r="AD21" s="531"/>
      <c r="AE21" s="577"/>
      <c r="AF21" s="483"/>
      <c r="AG21" s="177"/>
      <c r="AH21" s="177"/>
      <c r="AI21" s="177"/>
      <c r="AJ21" s="124"/>
      <c r="AK21" s="110"/>
      <c r="AL21" s="111"/>
      <c r="AM21" s="83"/>
      <c r="AN21" s="8"/>
      <c r="AO21" s="185"/>
      <c r="AP21" s="185"/>
      <c r="AQ21" s="486"/>
      <c r="AR21" s="110"/>
      <c r="AY21" s="185"/>
      <c r="AZ21" s="239"/>
      <c r="BA21" s="98"/>
      <c r="BB21" s="98"/>
      <c r="BC21" s="98"/>
      <c r="BD21" s="98"/>
      <c r="BE21" s="98"/>
    </row>
    <row r="22" spans="1:57" ht="18" customHeight="1" x14ac:dyDescent="0.25">
      <c r="A22" s="529" t="s">
        <v>34</v>
      </c>
      <c r="B22" s="572" t="s">
        <v>316</v>
      </c>
      <c r="C22" s="114" t="s">
        <v>314</v>
      </c>
      <c r="D22" s="114">
        <v>20</v>
      </c>
      <c r="E22" s="177"/>
      <c r="F22" s="178">
        <f>D22/140</f>
        <v>0.14285714285714285</v>
      </c>
      <c r="G22" s="114"/>
      <c r="H22" s="38"/>
      <c r="I22" s="568" t="s">
        <v>383</v>
      </c>
      <c r="J22" s="113" t="s">
        <v>213</v>
      </c>
      <c r="K22" s="113">
        <v>10</v>
      </c>
      <c r="L22" s="177"/>
      <c r="M22" s="177"/>
      <c r="N22" s="114">
        <f>K22/100</f>
        <v>0.1</v>
      </c>
      <c r="O22" s="189"/>
      <c r="P22" s="568" t="s">
        <v>87</v>
      </c>
      <c r="Q22" s="483" t="s">
        <v>104</v>
      </c>
      <c r="R22" s="483">
        <v>10</v>
      </c>
      <c r="S22" s="288">
        <f>R22/85</f>
        <v>0.11764705882352941</v>
      </c>
      <c r="T22" s="288"/>
      <c r="U22" s="114"/>
      <c r="V22" s="170"/>
      <c r="W22" s="572" t="s">
        <v>121</v>
      </c>
      <c r="X22" s="489" t="s">
        <v>86</v>
      </c>
      <c r="Y22" s="489">
        <v>25</v>
      </c>
      <c r="Z22" s="177"/>
      <c r="AA22" s="177"/>
      <c r="AB22" s="114">
        <f>Y22/100</f>
        <v>0.25</v>
      </c>
      <c r="AC22" s="124"/>
      <c r="AD22" s="572" t="s">
        <v>219</v>
      </c>
      <c r="AE22" s="126" t="s">
        <v>111</v>
      </c>
      <c r="AF22" s="483">
        <v>25</v>
      </c>
      <c r="AG22" s="177"/>
      <c r="AH22" s="177"/>
      <c r="AI22" s="114">
        <f>AF22/100</f>
        <v>0.25</v>
      </c>
      <c r="AJ22" s="124"/>
      <c r="AK22" s="237"/>
      <c r="AL22" s="486"/>
      <c r="AM22" s="486"/>
      <c r="AN22" s="8"/>
      <c r="AO22" s="246"/>
      <c r="AP22" s="185"/>
      <c r="AQ22" s="307"/>
      <c r="AR22" s="237"/>
      <c r="AY22" s="185"/>
      <c r="AZ22" s="239"/>
      <c r="BA22" s="98"/>
      <c r="BB22" s="98"/>
      <c r="BC22" s="98"/>
      <c r="BD22" s="98"/>
      <c r="BE22" s="98"/>
    </row>
    <row r="23" spans="1:57" ht="18" customHeight="1" x14ac:dyDescent="0.25">
      <c r="A23" s="529"/>
      <c r="B23" s="573"/>
      <c r="C23" s="114" t="s">
        <v>315</v>
      </c>
      <c r="D23" s="114" t="s">
        <v>93</v>
      </c>
      <c r="E23" s="177"/>
      <c r="F23" s="288"/>
      <c r="G23" s="114"/>
      <c r="H23" s="166"/>
      <c r="I23" s="530"/>
      <c r="J23" s="113" t="s">
        <v>204</v>
      </c>
      <c r="K23" s="483" t="s">
        <v>93</v>
      </c>
      <c r="L23" s="177"/>
      <c r="M23" s="177"/>
      <c r="N23" s="114"/>
      <c r="O23" s="189"/>
      <c r="P23" s="530"/>
      <c r="Q23" s="483" t="s">
        <v>384</v>
      </c>
      <c r="R23" s="483">
        <v>15</v>
      </c>
      <c r="S23" s="288">
        <f>R23/90</f>
        <v>0.16666666666666666</v>
      </c>
      <c r="T23" s="288"/>
      <c r="U23" s="114"/>
      <c r="V23" s="170"/>
      <c r="W23" s="573"/>
      <c r="X23" s="489" t="s">
        <v>78</v>
      </c>
      <c r="Y23" s="489">
        <v>13</v>
      </c>
      <c r="Z23" s="177"/>
      <c r="AA23" s="287">
        <f>Y23/55</f>
        <v>0.23636363636363636</v>
      </c>
      <c r="AB23" s="177"/>
      <c r="AC23" s="124"/>
      <c r="AD23" s="573"/>
      <c r="AE23" s="126" t="s">
        <v>118</v>
      </c>
      <c r="AF23" s="483">
        <v>10</v>
      </c>
      <c r="AG23" s="177"/>
      <c r="AH23" s="288">
        <f>AF23*0.65/35</f>
        <v>0.18571428571428572</v>
      </c>
      <c r="AI23" s="114"/>
      <c r="AJ23" s="124"/>
      <c r="AK23" s="237"/>
      <c r="AL23" s="83"/>
      <c r="AM23" s="486"/>
      <c r="AN23" s="8"/>
      <c r="AO23" s="8"/>
      <c r="AP23" s="8"/>
      <c r="AQ23" s="307"/>
      <c r="AR23" s="237"/>
      <c r="AY23" s="185"/>
      <c r="AZ23" s="486"/>
      <c r="BA23" s="98"/>
      <c r="BB23" s="98"/>
      <c r="BC23" s="98"/>
      <c r="BD23" s="98"/>
      <c r="BE23" s="98"/>
    </row>
    <row r="24" spans="1:57" ht="18" customHeight="1" x14ac:dyDescent="0.25">
      <c r="A24" s="529"/>
      <c r="B24" s="573"/>
      <c r="C24" s="114" t="s">
        <v>362</v>
      </c>
      <c r="D24" s="114">
        <v>20</v>
      </c>
      <c r="E24" s="177"/>
      <c r="F24" s="177"/>
      <c r="G24" s="114">
        <f>D24/100</f>
        <v>0.2</v>
      </c>
      <c r="H24" s="124"/>
      <c r="I24" s="530"/>
      <c r="J24" s="113" t="s">
        <v>307</v>
      </c>
      <c r="K24" s="483">
        <v>20</v>
      </c>
      <c r="L24" s="177"/>
      <c r="M24" s="114">
        <v>0.37142857142857144</v>
      </c>
      <c r="N24" s="177"/>
      <c r="O24" s="189"/>
      <c r="P24" s="530"/>
      <c r="Q24" s="483" t="s">
        <v>78</v>
      </c>
      <c r="R24" s="483">
        <v>8</v>
      </c>
      <c r="S24" s="288"/>
      <c r="T24" s="288">
        <f>R24/55</f>
        <v>0.14545454545454545</v>
      </c>
      <c r="U24" s="114"/>
      <c r="V24" s="170"/>
      <c r="W24" s="573"/>
      <c r="X24" s="489" t="s">
        <v>113</v>
      </c>
      <c r="Y24" s="489" t="s">
        <v>93</v>
      </c>
      <c r="Z24" s="126"/>
      <c r="AA24" s="126" t="s">
        <v>215</v>
      </c>
      <c r="AB24" s="126"/>
      <c r="AC24" s="124"/>
      <c r="AD24" s="573"/>
      <c r="AE24" s="126" t="s">
        <v>220</v>
      </c>
      <c r="AF24" s="126">
        <v>1</v>
      </c>
      <c r="AG24" s="177"/>
      <c r="AH24" s="178"/>
      <c r="AI24" s="177"/>
      <c r="AJ24" s="124"/>
      <c r="AK24" s="237"/>
      <c r="AL24" s="83"/>
      <c r="AM24" s="486"/>
      <c r="AN24" s="486"/>
      <c r="AO24" s="152"/>
      <c r="AP24" s="185"/>
      <c r="AQ24" s="307"/>
      <c r="AR24" s="237"/>
      <c r="AY24" s="83"/>
      <c r="AZ24" s="486"/>
      <c r="BA24" s="98"/>
      <c r="BB24" s="98"/>
      <c r="BC24" s="98"/>
      <c r="BD24" s="98"/>
      <c r="BE24" s="98"/>
    </row>
    <row r="25" spans="1:57" ht="18" customHeight="1" x14ac:dyDescent="0.25">
      <c r="A25" s="529"/>
      <c r="B25" s="573"/>
      <c r="C25" s="114"/>
      <c r="D25" s="114"/>
      <c r="E25" s="177"/>
      <c r="F25" s="177"/>
      <c r="G25" s="114"/>
      <c r="H25" s="124"/>
      <c r="I25" s="530"/>
      <c r="J25" s="126"/>
      <c r="K25" s="126"/>
      <c r="L25" s="177"/>
      <c r="M25" s="288"/>
      <c r="N25" s="177"/>
      <c r="O25" s="189"/>
      <c r="P25" s="530"/>
      <c r="Q25" s="483" t="s">
        <v>171</v>
      </c>
      <c r="R25" s="483">
        <v>15</v>
      </c>
      <c r="S25" s="177"/>
      <c r="T25" s="177"/>
      <c r="U25" s="114">
        <f>R25/100</f>
        <v>0.15</v>
      </c>
      <c r="V25" s="124"/>
      <c r="W25" s="573"/>
      <c r="X25" s="289"/>
      <c r="Y25" s="289"/>
      <c r="Z25" s="177"/>
      <c r="AA25" s="177"/>
      <c r="AB25" s="177"/>
      <c r="AC25" s="124"/>
      <c r="AD25" s="573"/>
      <c r="AE25" s="126"/>
      <c r="AF25" s="126"/>
      <c r="AG25" s="177"/>
      <c r="AH25" s="177"/>
      <c r="AI25" s="177"/>
      <c r="AJ25" s="124"/>
      <c r="AK25" s="237"/>
      <c r="AL25" s="43"/>
      <c r="AM25" s="83"/>
      <c r="AN25" s="8"/>
      <c r="AO25" s="8"/>
      <c r="AP25" s="8"/>
      <c r="AQ25" s="307"/>
      <c r="AR25" s="237"/>
      <c r="AY25" s="108"/>
      <c r="AZ25" s="486"/>
      <c r="BA25" s="98"/>
      <c r="BB25" s="98"/>
      <c r="BC25" s="98"/>
      <c r="BD25" s="98"/>
      <c r="BE25" s="98"/>
    </row>
    <row r="26" spans="1:57" ht="18" customHeight="1" x14ac:dyDescent="0.25">
      <c r="A26" s="529"/>
      <c r="B26" s="574"/>
      <c r="C26" s="483"/>
      <c r="D26" s="483"/>
      <c r="E26" s="128"/>
      <c r="F26" s="128"/>
      <c r="G26" s="128"/>
      <c r="H26" s="124"/>
      <c r="I26" s="531"/>
      <c r="J26" s="126"/>
      <c r="K26" s="126"/>
      <c r="L26" s="177"/>
      <c r="M26" s="177"/>
      <c r="N26" s="177"/>
      <c r="O26" s="189"/>
      <c r="P26" s="531"/>
      <c r="Q26" s="483" t="s">
        <v>318</v>
      </c>
      <c r="R26" s="483">
        <v>10</v>
      </c>
      <c r="S26" s="177"/>
      <c r="T26" s="177"/>
      <c r="U26" s="114">
        <f>R26/100</f>
        <v>0.1</v>
      </c>
      <c r="V26" s="124"/>
      <c r="W26" s="574"/>
      <c r="X26" s="289"/>
      <c r="Y26" s="289"/>
      <c r="Z26" s="177"/>
      <c r="AA26" s="177"/>
      <c r="AB26" s="177"/>
      <c r="AC26" s="124"/>
      <c r="AD26" s="574"/>
      <c r="AE26" s="190"/>
      <c r="AF26" s="191"/>
      <c r="AG26" s="177"/>
      <c r="AH26" s="177"/>
      <c r="AI26" s="177"/>
      <c r="AJ26" s="124"/>
      <c r="AK26" s="237"/>
      <c r="AL26" s="43"/>
      <c r="AM26" s="98"/>
      <c r="AN26" s="8"/>
      <c r="AO26" s="8"/>
      <c r="AP26" s="8"/>
      <c r="AQ26" s="239"/>
      <c r="AR26" s="237"/>
      <c r="AY26" s="83"/>
      <c r="AZ26" s="486"/>
      <c r="BA26" s="98"/>
      <c r="BB26" s="98"/>
      <c r="BC26" s="98"/>
      <c r="BD26" s="98"/>
      <c r="BE26" s="98"/>
    </row>
    <row r="27" spans="1:57" s="263" customFormat="1" ht="18" customHeight="1" x14ac:dyDescent="0.25">
      <c r="A27" s="214" t="s">
        <v>53</v>
      </c>
      <c r="B27" s="482" t="s">
        <v>258</v>
      </c>
      <c r="C27" s="82"/>
      <c r="D27" s="59"/>
      <c r="E27" s="175"/>
      <c r="F27" s="175"/>
      <c r="G27" s="175"/>
      <c r="H27" s="38"/>
      <c r="I27" s="482" t="s">
        <v>14</v>
      </c>
      <c r="J27" s="483" t="s">
        <v>14</v>
      </c>
      <c r="K27" s="262" t="s">
        <v>58</v>
      </c>
      <c r="L27" s="175"/>
      <c r="M27" s="175"/>
      <c r="N27" s="175"/>
      <c r="O27" s="124"/>
      <c r="P27" s="482" t="s">
        <v>14</v>
      </c>
      <c r="Q27" s="483"/>
      <c r="R27" s="262"/>
      <c r="S27" s="175"/>
      <c r="T27" s="175"/>
      <c r="U27" s="175"/>
      <c r="V27" s="124"/>
      <c r="W27" s="484" t="s">
        <v>40</v>
      </c>
      <c r="X27" s="483" t="s">
        <v>14</v>
      </c>
      <c r="Y27" s="262" t="s">
        <v>58</v>
      </c>
      <c r="Z27" s="175"/>
      <c r="AA27" s="175"/>
      <c r="AB27" s="175"/>
      <c r="AC27" s="124"/>
      <c r="AD27" s="482" t="s">
        <v>14</v>
      </c>
      <c r="AE27" s="483"/>
      <c r="AF27" s="486"/>
      <c r="AG27" s="175"/>
      <c r="AH27" s="175"/>
      <c r="AI27" s="175"/>
      <c r="AJ27" s="124"/>
      <c r="AK27" s="486"/>
      <c r="AL27" s="486"/>
      <c r="AM27" s="486"/>
      <c r="AN27" s="108"/>
      <c r="AO27" s="108"/>
      <c r="AP27" s="108"/>
      <c r="AQ27" s="486"/>
      <c r="AR27" s="486"/>
      <c r="AS27" s="486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</row>
    <row r="28" spans="1:57" ht="18" customHeight="1" thickBot="1" x14ac:dyDescent="0.3">
      <c r="A28" s="264" t="s">
        <v>15</v>
      </c>
      <c r="B28" s="68" t="s">
        <v>0</v>
      </c>
      <c r="C28" s="485">
        <f>月菜單!J8</f>
        <v>0</v>
      </c>
      <c r="D28" s="486" t="s">
        <v>303</v>
      </c>
      <c r="E28" s="216"/>
      <c r="F28" s="216"/>
      <c r="G28" s="216"/>
      <c r="H28" s="217"/>
      <c r="I28" s="68" t="s">
        <v>0</v>
      </c>
      <c r="J28" s="40"/>
      <c r="K28" s="70"/>
      <c r="L28" s="216"/>
      <c r="M28" s="216"/>
      <c r="N28" s="216"/>
      <c r="O28" s="69"/>
      <c r="P28" s="68" t="s">
        <v>0</v>
      </c>
      <c r="Q28" s="348">
        <f>月菜單!J10</f>
        <v>0</v>
      </c>
      <c r="R28" s="59" t="s">
        <v>195</v>
      </c>
      <c r="S28" s="176"/>
      <c r="T28" s="176"/>
      <c r="U28" s="176"/>
      <c r="V28" s="69"/>
      <c r="W28" s="68" t="s">
        <v>0</v>
      </c>
      <c r="X28" s="146"/>
      <c r="Y28" s="70"/>
      <c r="Z28" s="176"/>
      <c r="AA28" s="176"/>
      <c r="AB28" s="176"/>
      <c r="AC28" s="69"/>
      <c r="AD28" s="68"/>
      <c r="AE28" s="82" t="str">
        <f>月菜單!J12</f>
        <v>原味優格</v>
      </c>
      <c r="AF28" s="59" t="s">
        <v>196</v>
      </c>
      <c r="AG28" s="176"/>
      <c r="AH28" s="176"/>
      <c r="AI28" s="176"/>
      <c r="AJ28" s="124"/>
      <c r="AK28" s="486"/>
      <c r="AL28" s="486"/>
      <c r="AM28" s="83"/>
      <c r="AN28" s="83"/>
      <c r="AO28" s="83"/>
      <c r="AP28" s="83"/>
      <c r="AQ28" s="486"/>
      <c r="AR28" s="486"/>
      <c r="AS28" s="486"/>
      <c r="AT28" s="98"/>
      <c r="AU28" s="98"/>
      <c r="AV28" s="242"/>
      <c r="AW28" s="83"/>
      <c r="AX28" s="83"/>
      <c r="AY28" s="83"/>
      <c r="AZ28" s="243"/>
      <c r="BA28" s="98"/>
      <c r="BB28" s="98"/>
      <c r="BC28" s="98"/>
      <c r="BD28" s="98"/>
      <c r="BE28" s="98"/>
    </row>
    <row r="29" spans="1:57" ht="18" customHeight="1" x14ac:dyDescent="0.25">
      <c r="A29" s="580" t="s">
        <v>16</v>
      </c>
      <c r="B29" s="535" t="s">
        <v>17</v>
      </c>
      <c r="C29" s="536"/>
      <c r="D29" s="327"/>
      <c r="E29" s="328">
        <f>SUM(E5:E28)</f>
        <v>6.333333333333333</v>
      </c>
      <c r="F29" s="329">
        <f>SUM(F5:F28)</f>
        <v>2.6311688311688308</v>
      </c>
      <c r="G29" s="328">
        <f>SUM(G5:G28)</f>
        <v>1.45</v>
      </c>
      <c r="H29" s="367"/>
      <c r="I29" s="535" t="s">
        <v>17</v>
      </c>
      <c r="J29" s="609"/>
      <c r="K29" s="327"/>
      <c r="L29" s="327">
        <f>SUM(L5:L28)</f>
        <v>5.833333333333333</v>
      </c>
      <c r="M29" s="404">
        <f>SUM(M5:M28)</f>
        <v>2.657142857142857</v>
      </c>
      <c r="N29" s="327">
        <f>SUM(N5:N26)</f>
        <v>1.7500000000000002</v>
      </c>
      <c r="O29" s="291"/>
      <c r="P29" s="535" t="s">
        <v>17</v>
      </c>
      <c r="Q29" s="609"/>
      <c r="R29" s="327"/>
      <c r="S29" s="405">
        <f>SUM(S5:S27)</f>
        <v>6.284313725490196</v>
      </c>
      <c r="T29" s="405">
        <f>SUM(T5:T28)</f>
        <v>2.7740259740259741</v>
      </c>
      <c r="U29" s="404">
        <f>SUM(U5:U28)</f>
        <v>1.45</v>
      </c>
      <c r="V29" s="291"/>
      <c r="W29" s="535" t="s">
        <v>17</v>
      </c>
      <c r="X29" s="609"/>
      <c r="Y29" s="327"/>
      <c r="Z29" s="327">
        <f>SUM(Z5:Z28)</f>
        <v>6.4222222222222225</v>
      </c>
      <c r="AA29" s="405">
        <f>SUM(AA7:AA28)</f>
        <v>2.4519480519480519</v>
      </c>
      <c r="AB29" s="404">
        <f>SUM(AB5:AB26)</f>
        <v>1.5</v>
      </c>
      <c r="AC29" s="291"/>
      <c r="AD29" s="535" t="s">
        <v>17</v>
      </c>
      <c r="AE29" s="609"/>
      <c r="AF29" s="327"/>
      <c r="AG29" s="327">
        <f>SUM(AG5:AG26)</f>
        <v>6.2142857142857144</v>
      </c>
      <c r="AH29" s="327">
        <f>SUM(AH5:AH26)</f>
        <v>2.9000000000000004</v>
      </c>
      <c r="AI29" s="327">
        <f>SUM(AI5:AI26)</f>
        <v>1.5</v>
      </c>
      <c r="AJ29" s="291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242"/>
      <c r="AW29" s="99"/>
      <c r="AX29" s="99"/>
      <c r="AY29" s="99"/>
      <c r="AZ29" s="243"/>
      <c r="BA29" s="98"/>
      <c r="BB29" s="98"/>
      <c r="BC29" s="98"/>
      <c r="BD29" s="98"/>
      <c r="BE29" s="98"/>
    </row>
    <row r="30" spans="1:57" ht="18" customHeight="1" x14ac:dyDescent="0.25">
      <c r="A30" s="581"/>
      <c r="B30" s="532" t="s">
        <v>44</v>
      </c>
      <c r="C30" s="533"/>
      <c r="D30" s="184">
        <f>E29</f>
        <v>6.333333333333333</v>
      </c>
      <c r="E30" s="177"/>
      <c r="F30" s="177"/>
      <c r="G30" s="177"/>
      <c r="H30" s="124"/>
      <c r="I30" s="532" t="s">
        <v>44</v>
      </c>
      <c r="J30" s="533"/>
      <c r="K30" s="184">
        <f>L29</f>
        <v>5.833333333333333</v>
      </c>
      <c r="L30" s="177"/>
      <c r="M30" s="177"/>
      <c r="N30" s="177"/>
      <c r="O30" s="124"/>
      <c r="P30" s="532" t="s">
        <v>44</v>
      </c>
      <c r="Q30" s="533"/>
      <c r="R30" s="115">
        <f>S29</f>
        <v>6.284313725490196</v>
      </c>
      <c r="S30" s="177"/>
      <c r="T30" s="177"/>
      <c r="U30" s="177"/>
      <c r="V30" s="71"/>
      <c r="W30" s="532" t="s">
        <v>44</v>
      </c>
      <c r="X30" s="533"/>
      <c r="Y30" s="184">
        <f>Z29</f>
        <v>6.4222222222222225</v>
      </c>
      <c r="Z30" s="177"/>
      <c r="AA30" s="177"/>
      <c r="AB30" s="177"/>
      <c r="AC30" s="71"/>
      <c r="AD30" s="532" t="s">
        <v>44</v>
      </c>
      <c r="AE30" s="533"/>
      <c r="AF30" s="184">
        <f>AG29</f>
        <v>6.2142857142857144</v>
      </c>
      <c r="AG30" s="177"/>
      <c r="AH30" s="177"/>
      <c r="AI30" s="177"/>
      <c r="AJ30" s="124"/>
      <c r="AK30" s="98"/>
      <c r="AL30" s="98"/>
      <c r="AM30" s="308"/>
      <c r="AN30" s="83"/>
      <c r="AO30" s="83"/>
      <c r="AP30" s="83"/>
      <c r="AQ30" s="83"/>
      <c r="AR30" s="83"/>
      <c r="AS30" s="83"/>
      <c r="AT30" s="98"/>
      <c r="AU30" s="98"/>
      <c r="AV30" s="242"/>
      <c r="AW30" s="99"/>
      <c r="AX30" s="99"/>
      <c r="AY30" s="99"/>
      <c r="AZ30" s="243"/>
      <c r="BA30" s="98"/>
      <c r="BB30" s="98"/>
      <c r="BC30" s="98"/>
      <c r="BD30" s="98"/>
      <c r="BE30" s="98"/>
    </row>
    <row r="31" spans="1:57" ht="18" customHeight="1" x14ac:dyDescent="0.25">
      <c r="A31" s="581"/>
      <c r="B31" s="532" t="s">
        <v>37</v>
      </c>
      <c r="C31" s="533"/>
      <c r="D31" s="131">
        <f>F29</f>
        <v>2.6311688311688308</v>
      </c>
      <c r="E31" s="178"/>
      <c r="F31" s="178"/>
      <c r="G31" s="178"/>
      <c r="H31" s="124"/>
      <c r="I31" s="532" t="s">
        <v>37</v>
      </c>
      <c r="J31" s="533"/>
      <c r="K31" s="131">
        <f>M29</f>
        <v>2.657142857142857</v>
      </c>
      <c r="L31" s="178"/>
      <c r="M31" s="178"/>
      <c r="N31" s="178"/>
      <c r="O31" s="124"/>
      <c r="P31" s="532" t="s">
        <v>37</v>
      </c>
      <c r="Q31" s="533"/>
      <c r="R31" s="115">
        <f>T29</f>
        <v>2.7740259740259741</v>
      </c>
      <c r="S31" s="178"/>
      <c r="T31" s="178"/>
      <c r="U31" s="178"/>
      <c r="V31" s="71"/>
      <c r="W31" s="532" t="s">
        <v>37</v>
      </c>
      <c r="X31" s="533"/>
      <c r="Y31" s="131">
        <f>AA29</f>
        <v>2.4519480519480519</v>
      </c>
      <c r="Z31" s="178"/>
      <c r="AA31" s="178"/>
      <c r="AB31" s="178"/>
      <c r="AC31" s="71"/>
      <c r="AD31" s="532" t="s">
        <v>37</v>
      </c>
      <c r="AE31" s="533"/>
      <c r="AF31" s="131">
        <f>AH29</f>
        <v>2.9000000000000004</v>
      </c>
      <c r="AG31" s="178"/>
      <c r="AH31" s="178"/>
      <c r="AI31" s="178"/>
      <c r="AJ31" s="124"/>
      <c r="AK31" s="98"/>
      <c r="AL31" s="98"/>
      <c r="AM31" s="99"/>
      <c r="AN31" s="99"/>
      <c r="AO31" s="99"/>
      <c r="AP31" s="99"/>
      <c r="AQ31" s="99"/>
      <c r="AR31" s="99"/>
      <c r="AS31" s="99"/>
      <c r="AT31" s="98"/>
      <c r="AU31" s="98"/>
      <c r="AV31" s="244"/>
      <c r="AW31" s="100"/>
      <c r="AX31" s="100"/>
      <c r="AY31" s="100"/>
      <c r="AZ31" s="243"/>
      <c r="BA31" s="98"/>
      <c r="BB31" s="98"/>
      <c r="BC31" s="98"/>
      <c r="BD31" s="98"/>
      <c r="BE31" s="98"/>
    </row>
    <row r="32" spans="1:57" ht="18" customHeight="1" x14ac:dyDescent="0.25">
      <c r="A32" s="581"/>
      <c r="B32" s="532" t="s">
        <v>375</v>
      </c>
      <c r="C32" s="533"/>
      <c r="D32" s="131">
        <f>G29</f>
        <v>1.45</v>
      </c>
      <c r="E32" s="178"/>
      <c r="F32" s="178"/>
      <c r="G32" s="178"/>
      <c r="H32" s="124"/>
      <c r="I32" s="532" t="s">
        <v>375</v>
      </c>
      <c r="J32" s="533"/>
      <c r="K32" s="131">
        <f>N29</f>
        <v>1.7500000000000002</v>
      </c>
      <c r="L32" s="178"/>
      <c r="M32" s="178"/>
      <c r="N32" s="178"/>
      <c r="O32" s="124"/>
      <c r="P32" s="532" t="s">
        <v>375</v>
      </c>
      <c r="Q32" s="533"/>
      <c r="R32" s="115">
        <f>U29</f>
        <v>1.45</v>
      </c>
      <c r="S32" s="178"/>
      <c r="T32" s="178"/>
      <c r="U32" s="178"/>
      <c r="V32" s="71"/>
      <c r="W32" s="532" t="s">
        <v>375</v>
      </c>
      <c r="X32" s="533"/>
      <c r="Y32" s="131">
        <f>AB29</f>
        <v>1.5</v>
      </c>
      <c r="Z32" s="178"/>
      <c r="AA32" s="178"/>
      <c r="AB32" s="178"/>
      <c r="AC32" s="71"/>
      <c r="AD32" s="532" t="s">
        <v>375</v>
      </c>
      <c r="AE32" s="533"/>
      <c r="AF32" s="131">
        <f>AI29</f>
        <v>1.5</v>
      </c>
      <c r="AG32" s="178"/>
      <c r="AH32" s="178"/>
      <c r="AI32" s="178"/>
      <c r="AJ32" s="124"/>
      <c r="AK32" s="98"/>
      <c r="AL32" s="98"/>
      <c r="AM32" s="99"/>
      <c r="AN32" s="99"/>
      <c r="AO32" s="99"/>
      <c r="AP32" s="99"/>
      <c r="AQ32" s="99"/>
      <c r="AR32" s="99"/>
      <c r="AS32" s="99"/>
      <c r="AT32" s="98"/>
      <c r="AU32" s="98"/>
      <c r="AV32" s="100"/>
      <c r="AW32" s="100"/>
      <c r="AX32" s="100"/>
      <c r="AY32" s="100"/>
      <c r="AZ32" s="243"/>
      <c r="BA32" s="98"/>
      <c r="BB32" s="98"/>
      <c r="BC32" s="98"/>
      <c r="BD32" s="98"/>
      <c r="BE32" s="98"/>
    </row>
    <row r="33" spans="1:57" ht="18" customHeight="1" x14ac:dyDescent="0.25">
      <c r="A33" s="581"/>
      <c r="B33" s="532" t="s">
        <v>376</v>
      </c>
      <c r="C33" s="533"/>
      <c r="D33" s="72"/>
      <c r="E33" s="179"/>
      <c r="F33" s="179"/>
      <c r="G33" s="179"/>
      <c r="H33" s="124"/>
      <c r="I33" s="532" t="s">
        <v>376</v>
      </c>
      <c r="J33" s="533"/>
      <c r="K33" s="72">
        <v>1</v>
      </c>
      <c r="L33" s="179"/>
      <c r="M33" s="179"/>
      <c r="N33" s="179"/>
      <c r="O33" s="124"/>
      <c r="P33" s="532" t="s">
        <v>376</v>
      </c>
      <c r="Q33" s="533"/>
      <c r="R33" s="119"/>
      <c r="S33" s="179"/>
      <c r="T33" s="179"/>
      <c r="U33" s="179"/>
      <c r="V33" s="71"/>
      <c r="W33" s="532" t="s">
        <v>376</v>
      </c>
      <c r="X33" s="533"/>
      <c r="Y33" s="72">
        <v>1</v>
      </c>
      <c r="Z33" s="179"/>
      <c r="AA33" s="179"/>
      <c r="AB33" s="179"/>
      <c r="AC33" s="71"/>
      <c r="AD33" s="532" t="s">
        <v>376</v>
      </c>
      <c r="AE33" s="533"/>
      <c r="AF33" s="72"/>
      <c r="AG33" s="179"/>
      <c r="AH33" s="179"/>
      <c r="AI33" s="179"/>
      <c r="AJ33" s="124"/>
      <c r="AK33" s="98"/>
      <c r="AL33" s="98"/>
      <c r="AM33" s="100"/>
      <c r="AN33" s="100"/>
      <c r="AO33" s="100"/>
      <c r="AP33" s="100"/>
      <c r="AQ33" s="100"/>
      <c r="AR33" s="100"/>
      <c r="AS33" s="100"/>
      <c r="AT33" s="98"/>
      <c r="AU33" s="98"/>
      <c r="AV33" s="265"/>
      <c r="AW33" s="265"/>
      <c r="AX33" s="265"/>
      <c r="AY33" s="265"/>
      <c r="AZ33" s="245"/>
      <c r="BA33" s="98"/>
      <c r="BB33" s="98"/>
      <c r="BC33" s="98"/>
      <c r="BD33" s="98"/>
      <c r="BE33" s="98"/>
    </row>
    <row r="34" spans="1:57" ht="18" customHeight="1" x14ac:dyDescent="0.25">
      <c r="A34" s="581"/>
      <c r="B34" s="540" t="s">
        <v>11</v>
      </c>
      <c r="C34" s="541"/>
      <c r="D34" s="90"/>
      <c r="E34" s="180"/>
      <c r="F34" s="180"/>
      <c r="G34" s="180"/>
      <c r="H34" s="37"/>
      <c r="I34" s="540" t="s">
        <v>62</v>
      </c>
      <c r="J34" s="541"/>
      <c r="K34" s="90"/>
      <c r="L34" s="180"/>
      <c r="M34" s="180"/>
      <c r="N34" s="180"/>
      <c r="O34" s="37"/>
      <c r="P34" s="540" t="s">
        <v>62</v>
      </c>
      <c r="Q34" s="541"/>
      <c r="R34" s="90"/>
      <c r="S34" s="180"/>
      <c r="T34" s="180"/>
      <c r="U34" s="180"/>
      <c r="V34" s="91"/>
      <c r="W34" s="540" t="s">
        <v>62</v>
      </c>
      <c r="X34" s="541"/>
      <c r="Y34" s="90"/>
      <c r="Z34" s="180"/>
      <c r="AA34" s="180"/>
      <c r="AB34" s="180"/>
      <c r="AC34" s="91"/>
      <c r="AD34" s="532" t="s">
        <v>62</v>
      </c>
      <c r="AE34" s="533"/>
      <c r="AF34" s="72"/>
      <c r="AG34" s="180"/>
      <c r="AH34" s="180"/>
      <c r="AI34" s="180"/>
      <c r="AJ34" s="37"/>
      <c r="AK34" s="98"/>
      <c r="AL34" s="98"/>
      <c r="AM34" s="100"/>
      <c r="AN34" s="100"/>
      <c r="AO34" s="100"/>
      <c r="AP34" s="100"/>
      <c r="AQ34" s="100"/>
      <c r="AR34" s="100"/>
      <c r="AS34" s="100"/>
      <c r="AT34" s="103"/>
      <c r="AU34" s="103"/>
      <c r="AV34" s="266"/>
      <c r="AW34" s="266"/>
      <c r="AX34" s="266"/>
      <c r="AY34" s="266"/>
      <c r="AZ34" s="116"/>
      <c r="BA34" s="98"/>
      <c r="BB34" s="98"/>
      <c r="BC34" s="98"/>
      <c r="BD34" s="98"/>
      <c r="BE34" s="98"/>
    </row>
    <row r="35" spans="1:57" s="26" customFormat="1" ht="18" customHeight="1" x14ac:dyDescent="0.25">
      <c r="A35" s="581"/>
      <c r="B35" s="532" t="s">
        <v>10</v>
      </c>
      <c r="C35" s="533"/>
      <c r="D35" s="81" t="s">
        <v>46</v>
      </c>
      <c r="E35" s="181"/>
      <c r="F35" s="181"/>
      <c r="G35" s="181"/>
      <c r="H35" s="92"/>
      <c r="I35" s="607" t="s">
        <v>10</v>
      </c>
      <c r="J35" s="608"/>
      <c r="K35" s="94" t="s">
        <v>46</v>
      </c>
      <c r="L35" s="121"/>
      <c r="M35" s="121"/>
      <c r="N35" s="121"/>
      <c r="O35" s="92"/>
      <c r="P35" s="607" t="s">
        <v>10</v>
      </c>
      <c r="Q35" s="608"/>
      <c r="R35" s="94" t="s">
        <v>46</v>
      </c>
      <c r="S35" s="121"/>
      <c r="T35" s="121"/>
      <c r="U35" s="121"/>
      <c r="V35" s="79"/>
      <c r="W35" s="607" t="s">
        <v>10</v>
      </c>
      <c r="X35" s="608"/>
      <c r="Y35" s="94">
        <v>2.5</v>
      </c>
      <c r="Z35" s="121"/>
      <c r="AA35" s="121"/>
      <c r="AB35" s="121"/>
      <c r="AC35" s="79"/>
      <c r="AD35" s="607" t="s">
        <v>10</v>
      </c>
      <c r="AE35" s="608"/>
      <c r="AF35" s="94">
        <v>2.5</v>
      </c>
      <c r="AG35" s="121"/>
      <c r="AH35" s="121"/>
      <c r="AI35" s="121"/>
      <c r="AJ35" s="96"/>
      <c r="AK35" s="117"/>
      <c r="AL35" s="117"/>
      <c r="AM35" s="265"/>
      <c r="AN35" s="265"/>
      <c r="AO35" s="265"/>
      <c r="AP35" s="265"/>
      <c r="AQ35" s="265"/>
      <c r="AR35" s="265"/>
      <c r="AS35" s="265"/>
      <c r="AT35" s="98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s="26" customFormat="1" ht="18" customHeight="1" thickBot="1" x14ac:dyDescent="0.3">
      <c r="A36" s="582"/>
      <c r="B36" s="538" t="s">
        <v>45</v>
      </c>
      <c r="C36" s="539"/>
      <c r="D36" s="78">
        <f>D30*70+D31*75+D32*25+D33*60+D35*45</f>
        <v>789.42099567099558</v>
      </c>
      <c r="E36" s="182"/>
      <c r="F36" s="182"/>
      <c r="G36" s="182"/>
      <c r="H36" s="93"/>
      <c r="I36" s="615" t="s">
        <v>45</v>
      </c>
      <c r="J36" s="616"/>
      <c r="K36" s="267">
        <f>K30*70+K31*75+K32*25+K33*60+K35*45</f>
        <v>823.86904761904759</v>
      </c>
      <c r="L36" s="268"/>
      <c r="M36" s="268"/>
      <c r="N36" s="406"/>
      <c r="O36" s="80"/>
      <c r="P36" s="615" t="s">
        <v>45</v>
      </c>
      <c r="Q36" s="616"/>
      <c r="R36" s="267">
        <f>R30*70+R31*75+R32*25+R33*60+R35*45</f>
        <v>796.70390883626169</v>
      </c>
      <c r="S36" s="268"/>
      <c r="T36" s="268"/>
      <c r="U36" s="406"/>
      <c r="V36" s="80"/>
      <c r="W36" s="615" t="s">
        <v>45</v>
      </c>
      <c r="X36" s="616"/>
      <c r="Y36" s="267">
        <f>Y30*70+Y31*75+Y32*25+Y33*60+Y35*45+Y34*120</f>
        <v>843.45165945165945</v>
      </c>
      <c r="Z36" s="268"/>
      <c r="AA36" s="268"/>
      <c r="AB36" s="406"/>
      <c r="AC36" s="269"/>
      <c r="AD36" s="611" t="s">
        <v>45</v>
      </c>
      <c r="AE36" s="543"/>
      <c r="AF36" s="267">
        <f>AF30*70+AF31*75+AF32*25+AF33*60+AF35*45</f>
        <v>802.5</v>
      </c>
      <c r="AG36" s="268"/>
      <c r="AH36" s="268"/>
      <c r="AI36" s="268"/>
      <c r="AJ36" s="134"/>
      <c r="AK36" s="118"/>
      <c r="AL36" s="118"/>
      <c r="AM36" s="266"/>
      <c r="AN36" s="266"/>
      <c r="AO36" s="266"/>
      <c r="AP36" s="266"/>
      <c r="AQ36" s="266"/>
      <c r="AR36" s="266"/>
      <c r="AS36" s="266"/>
      <c r="AT36" s="109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s="254" customFormat="1" ht="27" customHeight="1" x14ac:dyDescent="0.25">
      <c r="A37" s="252" t="s">
        <v>18</v>
      </c>
      <c r="B37" s="253"/>
      <c r="C37" s="253"/>
      <c r="D37" s="252"/>
      <c r="E37" s="252"/>
      <c r="F37" s="252"/>
      <c r="G37" s="252"/>
      <c r="I37" s="254" t="s">
        <v>19</v>
      </c>
      <c r="K37" s="252" t="s">
        <v>23</v>
      </c>
      <c r="L37" s="252"/>
      <c r="M37" s="252"/>
      <c r="N37" s="252"/>
      <c r="O37" s="252"/>
      <c r="P37" s="252"/>
      <c r="Q37" s="252"/>
      <c r="R37" s="252" t="s">
        <v>151</v>
      </c>
      <c r="S37" s="252"/>
      <c r="T37" s="252"/>
      <c r="U37" s="252"/>
      <c r="V37" s="252"/>
      <c r="W37" s="252"/>
      <c r="Y37" s="254" t="s">
        <v>21</v>
      </c>
      <c r="Z37" s="252"/>
      <c r="AA37" s="252"/>
      <c r="AB37" s="252"/>
      <c r="AG37" s="252"/>
      <c r="AH37" s="252"/>
      <c r="AI37" s="252"/>
      <c r="AK37" s="252"/>
      <c r="AL37" s="252"/>
      <c r="AM37" s="252"/>
      <c r="AN37" s="252"/>
      <c r="AO37" s="252"/>
      <c r="AP37" s="252"/>
      <c r="AQ37" s="252"/>
    </row>
    <row r="38" spans="1:57" s="29" customFormat="1" ht="18" customHeight="1" x14ac:dyDescent="0.25">
      <c r="A38" s="519" t="s">
        <v>13</v>
      </c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</row>
    <row r="39" spans="1:57" s="29" customFormat="1" ht="18" customHeight="1" x14ac:dyDescent="0.25">
      <c r="A39" s="490" t="s">
        <v>12</v>
      </c>
      <c r="B39" s="490"/>
      <c r="C39" s="490"/>
      <c r="H39" s="32"/>
      <c r="I39" s="32"/>
      <c r="J39" s="32"/>
      <c r="K39" s="490"/>
      <c r="P39" s="32"/>
      <c r="Q39" s="32"/>
      <c r="R39" s="32"/>
      <c r="U39" s="237"/>
      <c r="V39" s="155"/>
      <c r="W39" s="486"/>
      <c r="AA39" s="237"/>
      <c r="AB39" s="185"/>
      <c r="AC39" s="185"/>
      <c r="AD39" s="486"/>
      <c r="AE39" s="486"/>
      <c r="AF39" s="185"/>
      <c r="AG39" s="486"/>
    </row>
    <row r="40" spans="1:57" x14ac:dyDescent="0.25">
      <c r="R40" s="488"/>
      <c r="S40" s="488"/>
      <c r="T40" s="610"/>
      <c r="U40" s="185"/>
      <c r="V40" s="185"/>
      <c r="W40" s="152"/>
      <c r="X40" s="152"/>
      <c r="Y40" s="185"/>
      <c r="Z40" s="486"/>
      <c r="AA40" s="237"/>
      <c r="AB40" s="185"/>
      <c r="AC40" s="185"/>
      <c r="AD40" s="486"/>
      <c r="AE40" s="185"/>
      <c r="AF40" s="486"/>
      <c r="AG40" s="486"/>
      <c r="AH40" s="98"/>
    </row>
    <row r="41" spans="1:57" x14ac:dyDescent="0.25">
      <c r="R41" s="488"/>
      <c r="S41" s="488"/>
      <c r="T41" s="610"/>
      <c r="U41" s="185"/>
      <c r="V41" s="185"/>
      <c r="W41" s="152"/>
      <c r="X41" s="185"/>
      <c r="Y41" s="152"/>
      <c r="Z41" s="486"/>
      <c r="AA41" s="237"/>
      <c r="AB41" s="185"/>
      <c r="AC41" s="185"/>
      <c r="AD41" s="486"/>
      <c r="AE41" s="486"/>
      <c r="AF41" s="185"/>
      <c r="AG41" s="486"/>
      <c r="AH41" s="98"/>
      <c r="AK41" s="237"/>
      <c r="AS41" s="83"/>
      <c r="AT41" s="486"/>
    </row>
    <row r="42" spans="1:57" x14ac:dyDescent="0.25">
      <c r="R42" s="488"/>
      <c r="S42" s="488"/>
      <c r="T42" s="610"/>
      <c r="U42" s="83"/>
      <c r="V42" s="185"/>
      <c r="W42" s="152"/>
      <c r="X42" s="152"/>
      <c r="Y42" s="185"/>
      <c r="Z42" s="486"/>
      <c r="AA42" s="237"/>
      <c r="AB42" s="185"/>
      <c r="AC42" s="185"/>
      <c r="AD42" s="98"/>
      <c r="AE42" s="185"/>
      <c r="AF42" s="98"/>
      <c r="AG42" s="486"/>
      <c r="AH42" s="98"/>
      <c r="AK42" s="237"/>
      <c r="AL42" s="270"/>
      <c r="AM42" s="270"/>
      <c r="AN42" s="486"/>
      <c r="AO42" s="98"/>
      <c r="AQ42" s="110"/>
      <c r="AR42" s="270"/>
      <c r="AS42" s="270"/>
      <c r="AT42" s="486"/>
    </row>
    <row r="43" spans="1:57" x14ac:dyDescent="0.25">
      <c r="R43" s="488"/>
      <c r="S43" s="488"/>
      <c r="T43" s="610"/>
      <c r="U43" s="270"/>
      <c r="V43" s="185"/>
      <c r="W43" s="488"/>
      <c r="X43" s="185"/>
      <c r="Y43" s="488"/>
      <c r="Z43" s="486"/>
      <c r="AA43" s="237"/>
      <c r="AB43" s="185"/>
      <c r="AC43" s="185"/>
      <c r="AD43" s="98"/>
      <c r="AE43" s="98"/>
      <c r="AF43" s="98"/>
      <c r="AG43" s="486"/>
      <c r="AH43" s="98"/>
      <c r="AN43" s="486"/>
      <c r="AO43" s="98"/>
      <c r="AQ43" s="110"/>
      <c r="AR43" s="270"/>
      <c r="AS43" s="270"/>
      <c r="AT43" s="486"/>
    </row>
    <row r="44" spans="1:57" x14ac:dyDescent="0.25">
      <c r="R44" s="488"/>
      <c r="S44" s="488"/>
      <c r="T44" s="610"/>
      <c r="U44" s="270"/>
      <c r="V44" s="270"/>
      <c r="W44" s="488"/>
      <c r="X44" s="488"/>
      <c r="Y44" s="488"/>
      <c r="Z44" s="486"/>
      <c r="AA44" s="488"/>
      <c r="AB44" s="488"/>
      <c r="AC44" s="488"/>
      <c r="AQ44" s="110"/>
      <c r="AR44" s="270"/>
      <c r="AS44" s="270"/>
      <c r="AT44" s="486"/>
    </row>
    <row r="45" spans="1:57" x14ac:dyDescent="0.25">
      <c r="S45" s="488"/>
      <c r="T45" s="488"/>
      <c r="U45" s="237"/>
      <c r="V45" s="488"/>
      <c r="W45" s="488"/>
      <c r="X45" s="488"/>
      <c r="AQ45" s="110"/>
      <c r="AR45" s="270"/>
      <c r="AS45" s="270"/>
      <c r="AT45" s="486"/>
    </row>
    <row r="46" spans="1:57" x14ac:dyDescent="0.25">
      <c r="S46" s="488"/>
      <c r="T46" s="488"/>
      <c r="U46" s="237"/>
      <c r="V46" s="133"/>
      <c r="W46" s="83"/>
      <c r="X46" s="488"/>
      <c r="AQ46" s="110"/>
      <c r="AR46" s="83"/>
      <c r="AS46" s="83"/>
      <c r="AT46" s="486"/>
    </row>
    <row r="47" spans="1:57" x14ac:dyDescent="0.25">
      <c r="S47" s="488"/>
      <c r="T47" s="488"/>
      <c r="U47" s="488"/>
      <c r="V47" s="488"/>
      <c r="W47" s="488"/>
      <c r="X47" s="488"/>
      <c r="AQ47" s="486"/>
      <c r="AR47" s="83"/>
      <c r="AS47" s="108"/>
      <c r="AT47" s="486"/>
    </row>
    <row r="48" spans="1:57" x14ac:dyDescent="0.25">
      <c r="S48" s="488"/>
      <c r="T48" s="488"/>
      <c r="U48" s="488"/>
      <c r="V48" s="488"/>
      <c r="W48" s="488"/>
      <c r="X48" s="488"/>
      <c r="AQ48" s="486"/>
      <c r="AR48" s="486"/>
      <c r="AS48" s="83"/>
      <c r="AT48" s="486"/>
    </row>
    <row r="49" spans="43:46" x14ac:dyDescent="0.25">
      <c r="AQ49" s="98"/>
      <c r="AR49" s="98"/>
      <c r="AS49" s="98"/>
      <c r="AT49" s="98"/>
    </row>
    <row r="50" spans="43:46" x14ac:dyDescent="0.25">
      <c r="AQ50" s="98"/>
      <c r="AR50" s="98"/>
      <c r="AS50" s="83"/>
      <c r="AT50" s="486"/>
    </row>
    <row r="51" spans="43:46" x14ac:dyDescent="0.25">
      <c r="AQ51" s="98"/>
      <c r="AR51" s="98"/>
      <c r="AS51" s="99"/>
      <c r="AT51" s="486"/>
    </row>
    <row r="52" spans="43:46" x14ac:dyDescent="0.25">
      <c r="AQ52" s="98"/>
      <c r="AR52" s="98"/>
      <c r="AS52" s="99"/>
      <c r="AT52" s="486"/>
    </row>
    <row r="53" spans="43:46" x14ac:dyDescent="0.25">
      <c r="AQ53" s="98"/>
      <c r="AR53" s="98"/>
      <c r="AS53" s="100"/>
      <c r="AT53" s="486"/>
    </row>
    <row r="54" spans="43:46" x14ac:dyDescent="0.25">
      <c r="AQ54" s="98"/>
      <c r="AR54" s="98"/>
      <c r="AS54" s="100"/>
      <c r="AT54" s="486"/>
    </row>
    <row r="55" spans="43:46" x14ac:dyDescent="0.25">
      <c r="AQ55" s="117"/>
      <c r="AR55" s="117"/>
      <c r="AS55" s="265"/>
      <c r="AT55" s="98"/>
    </row>
    <row r="56" spans="43:46" x14ac:dyDescent="0.25">
      <c r="AQ56" s="118"/>
      <c r="AR56" s="118"/>
      <c r="AS56" s="266"/>
      <c r="AT56" s="116"/>
    </row>
    <row r="57" spans="43:46" x14ac:dyDescent="0.25">
      <c r="AR57" s="488"/>
      <c r="AS57" s="488"/>
      <c r="AT57" s="488"/>
    </row>
    <row r="58" spans="43:46" x14ac:dyDescent="0.25">
      <c r="AR58" s="488"/>
      <c r="AS58" s="488"/>
      <c r="AT58" s="488"/>
    </row>
  </sheetData>
  <mergeCells count="91">
    <mergeCell ref="T40:T44"/>
    <mergeCell ref="A38:X38"/>
    <mergeCell ref="AD36:AE36"/>
    <mergeCell ref="B29:C29"/>
    <mergeCell ref="J18:J21"/>
    <mergeCell ref="I17:I21"/>
    <mergeCell ref="A17:A21"/>
    <mergeCell ref="C18:C21"/>
    <mergeCell ref="B36:C36"/>
    <mergeCell ref="W33:X33"/>
    <mergeCell ref="W34:X34"/>
    <mergeCell ref="I36:J36"/>
    <mergeCell ref="P36:Q36"/>
    <mergeCell ref="W36:X36"/>
    <mergeCell ref="W35:X35"/>
    <mergeCell ref="W30:X30"/>
    <mergeCell ref="AD35:AE35"/>
    <mergeCell ref="AD30:AE30"/>
    <mergeCell ref="W22:W26"/>
    <mergeCell ref="I29:J29"/>
    <mergeCell ref="AD29:AE29"/>
    <mergeCell ref="W29:X29"/>
    <mergeCell ref="W32:X32"/>
    <mergeCell ref="P29:Q29"/>
    <mergeCell ref="AD33:AE33"/>
    <mergeCell ref="AD34:AE34"/>
    <mergeCell ref="I22:I26"/>
    <mergeCell ref="P33:Q33"/>
    <mergeCell ref="P22:P26"/>
    <mergeCell ref="B35:C35"/>
    <mergeCell ref="P34:Q34"/>
    <mergeCell ref="P35:Q35"/>
    <mergeCell ref="I34:J34"/>
    <mergeCell ref="I35:J35"/>
    <mergeCell ref="W3:X3"/>
    <mergeCell ref="AD7:AD11"/>
    <mergeCell ref="B7:B11"/>
    <mergeCell ref="B3:C3"/>
    <mergeCell ref="D3:H3"/>
    <mergeCell ref="I5:I6"/>
    <mergeCell ref="B5:B6"/>
    <mergeCell ref="I7:I1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AD5:AD6"/>
    <mergeCell ref="P5:P6"/>
    <mergeCell ref="P7:P11"/>
    <mergeCell ref="R3:V3"/>
    <mergeCell ref="P3:Q3"/>
    <mergeCell ref="AF3:AJ3"/>
    <mergeCell ref="A12:A16"/>
    <mergeCell ref="AD12:AD16"/>
    <mergeCell ref="A7:A11"/>
    <mergeCell ref="B12:B16"/>
    <mergeCell ref="I12:I16"/>
    <mergeCell ref="W12:W16"/>
    <mergeCell ref="P12:P16"/>
    <mergeCell ref="AD17:AD21"/>
    <mergeCell ref="B34:C34"/>
    <mergeCell ref="I33:J33"/>
    <mergeCell ref="B33:C33"/>
    <mergeCell ref="X18:X21"/>
    <mergeCell ref="B17:B21"/>
    <mergeCell ref="B31:C31"/>
    <mergeCell ref="B32:C32"/>
    <mergeCell ref="B22:B26"/>
    <mergeCell ref="B30:C30"/>
    <mergeCell ref="A22:A26"/>
    <mergeCell ref="A29:A36"/>
    <mergeCell ref="AE18:AE21"/>
    <mergeCell ref="AD22:AD26"/>
    <mergeCell ref="I30:J30"/>
    <mergeCell ref="I31:J31"/>
    <mergeCell ref="I32:J32"/>
    <mergeCell ref="P30:Q30"/>
    <mergeCell ref="P31:Q31"/>
    <mergeCell ref="P32:Q32"/>
    <mergeCell ref="P17:P21"/>
    <mergeCell ref="Q18:Q21"/>
    <mergeCell ref="AD31:AE31"/>
    <mergeCell ref="AD32:AE32"/>
    <mergeCell ref="W31:X31"/>
    <mergeCell ref="W17:W21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8"/>
  <sheetViews>
    <sheetView zoomScale="75" zoomScaleNormal="75" workbookViewId="0">
      <selection activeCell="W17" sqref="W17:W21"/>
    </sheetView>
  </sheetViews>
  <sheetFormatPr defaultRowHeight="16.5" x14ac:dyDescent="0.25"/>
  <cols>
    <col min="1" max="1" width="9" style="263"/>
    <col min="2" max="2" width="8.625" style="263" customWidth="1"/>
    <col min="3" max="3" width="10.625" style="262" customWidth="1"/>
    <col min="4" max="4" width="8.5" style="263" customWidth="1"/>
    <col min="5" max="7" width="5.625" style="263" hidden="1" customWidth="1"/>
    <col min="8" max="8" width="5.625" style="263" customWidth="1"/>
    <col min="9" max="9" width="8.625" style="263" customWidth="1"/>
    <col min="10" max="10" width="10.625" style="263" customWidth="1"/>
    <col min="11" max="11" width="8.625" style="263" customWidth="1"/>
    <col min="12" max="12" width="5.75" style="263" hidden="1" customWidth="1"/>
    <col min="13" max="14" width="5.625" style="263" hidden="1" customWidth="1"/>
    <col min="15" max="15" width="5.625" style="263" customWidth="1"/>
    <col min="16" max="16" width="8.625" style="263" customWidth="1"/>
    <col min="17" max="17" width="10.625" style="263" customWidth="1"/>
    <col min="18" max="18" width="7.875" style="263" customWidth="1"/>
    <col min="19" max="21" width="5.625" style="263" hidden="1" customWidth="1"/>
    <col min="22" max="22" width="5.625" style="263" customWidth="1"/>
    <col min="23" max="23" width="8.625" style="262" customWidth="1"/>
    <col min="24" max="24" width="10.625" style="263" customWidth="1"/>
    <col min="25" max="25" width="8.5" style="263" customWidth="1"/>
    <col min="26" max="28" width="5.625" style="263" hidden="1" customWidth="1"/>
    <col min="29" max="29" width="5.625" style="263" customWidth="1"/>
    <col min="30" max="30" width="8.625" style="263" customWidth="1"/>
    <col min="31" max="31" width="10.625" style="263" customWidth="1"/>
    <col min="32" max="32" width="8.125" style="263" customWidth="1"/>
    <col min="33" max="35" width="5.625" style="263" hidden="1" customWidth="1"/>
    <col min="36" max="36" width="5.75" style="263" customWidth="1"/>
    <col min="37" max="16384" width="9" style="263"/>
  </cols>
  <sheetData>
    <row r="1" spans="1:65" ht="21.75" customHeight="1" x14ac:dyDescent="0.25">
      <c r="A1" s="547" t="s">
        <v>409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14"/>
      <c r="AL1" s="14"/>
      <c r="AM1" s="14"/>
      <c r="AN1" s="14"/>
      <c r="AO1" s="14"/>
      <c r="AP1" s="14"/>
      <c r="AQ1" s="14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</row>
    <row r="2" spans="1:65" s="315" customFormat="1" ht="20.25" thickBot="1" x14ac:dyDescent="0.3">
      <c r="A2" s="314" t="s">
        <v>59</v>
      </c>
      <c r="B2" s="314"/>
      <c r="C2" s="314"/>
      <c r="D2" s="622" t="s">
        <v>5</v>
      </c>
      <c r="E2" s="622"/>
      <c r="F2" s="622"/>
      <c r="G2" s="622"/>
      <c r="H2" s="622"/>
      <c r="I2" s="622"/>
      <c r="J2" s="622"/>
      <c r="K2" s="622"/>
      <c r="O2" s="623" t="s">
        <v>7</v>
      </c>
      <c r="P2" s="623"/>
      <c r="Q2" s="623"/>
      <c r="R2" s="623"/>
      <c r="S2" s="623"/>
      <c r="T2" s="623"/>
      <c r="U2" s="623"/>
      <c r="V2" s="623"/>
      <c r="W2" s="30"/>
      <c r="X2" s="624" t="s">
        <v>4</v>
      </c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316"/>
      <c r="AL2" s="316"/>
      <c r="AM2" s="316"/>
      <c r="AN2" s="316"/>
    </row>
    <row r="3" spans="1:65" s="262" customFormat="1" ht="18" customHeight="1" thickBot="1" x14ac:dyDescent="0.3">
      <c r="A3" s="317" t="s">
        <v>73</v>
      </c>
      <c r="B3" s="596">
        <v>45824</v>
      </c>
      <c r="C3" s="597"/>
      <c r="D3" s="555" t="s">
        <v>77</v>
      </c>
      <c r="E3" s="556"/>
      <c r="F3" s="556"/>
      <c r="G3" s="556"/>
      <c r="H3" s="557"/>
      <c r="I3" s="550">
        <v>45094</v>
      </c>
      <c r="J3" s="628"/>
      <c r="K3" s="555" t="s">
        <v>367</v>
      </c>
      <c r="L3" s="556"/>
      <c r="M3" s="556"/>
      <c r="N3" s="556"/>
      <c r="O3" s="557"/>
      <c r="P3" s="625" t="s">
        <v>377</v>
      </c>
      <c r="Q3" s="626"/>
      <c r="R3" s="555" t="s">
        <v>128</v>
      </c>
      <c r="S3" s="556"/>
      <c r="T3" s="556"/>
      <c r="U3" s="556"/>
      <c r="V3" s="557"/>
      <c r="W3" s="627">
        <v>45096</v>
      </c>
      <c r="X3" s="626"/>
      <c r="Y3" s="555" t="s">
        <v>369</v>
      </c>
      <c r="Z3" s="556"/>
      <c r="AA3" s="556"/>
      <c r="AB3" s="556"/>
      <c r="AC3" s="557"/>
      <c r="AD3" s="627">
        <v>45097</v>
      </c>
      <c r="AE3" s="626"/>
      <c r="AF3" s="555" t="s">
        <v>370</v>
      </c>
      <c r="AG3" s="556"/>
      <c r="AH3" s="556"/>
      <c r="AI3" s="556"/>
      <c r="AJ3" s="557"/>
      <c r="AK3" s="618"/>
      <c r="AL3" s="618"/>
      <c r="AM3" s="617"/>
      <c r="AN3" s="617"/>
      <c r="AO3" s="617"/>
      <c r="AP3" s="617"/>
      <c r="AQ3" s="617"/>
      <c r="AR3" s="486"/>
    </row>
    <row r="4" spans="1:65" s="262" customFormat="1" ht="18" customHeight="1" x14ac:dyDescent="0.25">
      <c r="A4" s="318" t="s">
        <v>30</v>
      </c>
      <c r="B4" s="319" t="s">
        <v>47</v>
      </c>
      <c r="C4" s="320" t="s">
        <v>36</v>
      </c>
      <c r="D4" s="320" t="s">
        <v>371</v>
      </c>
      <c r="E4" s="321" t="s">
        <v>89</v>
      </c>
      <c r="F4" s="321" t="s">
        <v>90</v>
      </c>
      <c r="G4" s="321" t="s">
        <v>91</v>
      </c>
      <c r="H4" s="322" t="s">
        <v>49</v>
      </c>
      <c r="I4" s="319" t="s">
        <v>49</v>
      </c>
      <c r="J4" s="320" t="s">
        <v>36</v>
      </c>
      <c r="K4" s="320" t="s">
        <v>378</v>
      </c>
      <c r="L4" s="321" t="s">
        <v>89</v>
      </c>
      <c r="M4" s="321" t="s">
        <v>90</v>
      </c>
      <c r="N4" s="321" t="s">
        <v>91</v>
      </c>
      <c r="O4" s="323" t="s">
        <v>49</v>
      </c>
      <c r="P4" s="319" t="s">
        <v>47</v>
      </c>
      <c r="Q4" s="320" t="s">
        <v>48</v>
      </c>
      <c r="R4" s="320" t="s">
        <v>378</v>
      </c>
      <c r="S4" s="321" t="s">
        <v>89</v>
      </c>
      <c r="T4" s="321" t="s">
        <v>90</v>
      </c>
      <c r="U4" s="321" t="s">
        <v>91</v>
      </c>
      <c r="V4" s="322" t="s">
        <v>49</v>
      </c>
      <c r="W4" s="319" t="s">
        <v>49</v>
      </c>
      <c r="X4" s="320" t="s">
        <v>36</v>
      </c>
      <c r="Y4" s="320" t="s">
        <v>378</v>
      </c>
      <c r="Z4" s="321" t="s">
        <v>89</v>
      </c>
      <c r="AA4" s="321" t="s">
        <v>90</v>
      </c>
      <c r="AB4" s="321" t="s">
        <v>91</v>
      </c>
      <c r="AC4" s="323" t="s">
        <v>49</v>
      </c>
      <c r="AD4" s="319" t="s">
        <v>49</v>
      </c>
      <c r="AE4" s="320" t="s">
        <v>36</v>
      </c>
      <c r="AF4" s="320" t="s">
        <v>378</v>
      </c>
      <c r="AG4" s="321" t="s">
        <v>89</v>
      </c>
      <c r="AH4" s="321" t="s">
        <v>90</v>
      </c>
      <c r="AI4" s="321" t="s">
        <v>91</v>
      </c>
      <c r="AJ4" s="323" t="s">
        <v>49</v>
      </c>
      <c r="AK4" s="486"/>
      <c r="AL4" s="486"/>
      <c r="AM4" s="486"/>
      <c r="AN4" s="486"/>
      <c r="AO4" s="486"/>
      <c r="AP4" s="486"/>
      <c r="AQ4" s="486"/>
      <c r="AR4" s="486"/>
      <c r="AT4" s="486"/>
      <c r="AU4" s="486"/>
      <c r="AV4" s="486"/>
      <c r="AW4" s="486"/>
      <c r="AX4" s="486"/>
      <c r="AY4" s="486"/>
      <c r="AZ4" s="486"/>
      <c r="BA4" s="486"/>
      <c r="BB4" s="486"/>
      <c r="BC4" s="486"/>
    </row>
    <row r="5" spans="1:65" s="324" customFormat="1" ht="18" customHeight="1" x14ac:dyDescent="0.25">
      <c r="A5" s="562" t="s">
        <v>3</v>
      </c>
      <c r="B5" s="598" t="s">
        <v>60</v>
      </c>
      <c r="C5" s="483" t="s">
        <v>106</v>
      </c>
      <c r="D5" s="483">
        <v>120</v>
      </c>
      <c r="E5" s="483">
        <f>D5/20</f>
        <v>6</v>
      </c>
      <c r="F5" s="483"/>
      <c r="G5" s="483"/>
      <c r="H5" s="130"/>
      <c r="I5" s="567" t="s">
        <v>153</v>
      </c>
      <c r="J5" s="483" t="s">
        <v>85</v>
      </c>
      <c r="K5" s="483">
        <v>100</v>
      </c>
      <c r="L5" s="483">
        <f>K5/20</f>
        <v>5</v>
      </c>
      <c r="M5" s="483"/>
      <c r="N5" s="483"/>
      <c r="O5" s="38"/>
      <c r="P5" s="567" t="s">
        <v>189</v>
      </c>
      <c r="Q5" s="483" t="s">
        <v>189</v>
      </c>
      <c r="R5" s="483">
        <v>180</v>
      </c>
      <c r="S5" s="483">
        <f>R5/30</f>
        <v>6</v>
      </c>
      <c r="T5" s="483"/>
      <c r="U5" s="483"/>
      <c r="V5" s="130"/>
      <c r="W5" s="567" t="s">
        <v>153</v>
      </c>
      <c r="X5" s="483" t="s">
        <v>85</v>
      </c>
      <c r="Y5" s="483">
        <v>80</v>
      </c>
      <c r="Z5" s="483">
        <f>Y5/20</f>
        <v>4</v>
      </c>
      <c r="AA5" s="483"/>
      <c r="AB5" s="483"/>
      <c r="AC5" s="154"/>
      <c r="AD5" s="567" t="s">
        <v>60</v>
      </c>
      <c r="AE5" s="483" t="s">
        <v>9</v>
      </c>
      <c r="AF5" s="483">
        <v>120</v>
      </c>
      <c r="AG5" s="483">
        <f>AF5/20</f>
        <v>6</v>
      </c>
      <c r="AH5" s="483"/>
      <c r="AI5" s="483"/>
      <c r="AJ5" s="38"/>
      <c r="AK5" s="263"/>
      <c r="AL5" s="237"/>
      <c r="AM5" s="97"/>
      <c r="AN5" s="83"/>
      <c r="AO5" s="185"/>
      <c r="AP5" s="185"/>
      <c r="AQ5" s="185"/>
      <c r="AR5" s="486"/>
      <c r="AT5" s="486"/>
      <c r="AU5" s="270"/>
      <c r="AV5" s="270"/>
      <c r="AW5" s="270"/>
      <c r="AX5" s="270"/>
      <c r="AY5" s="270"/>
      <c r="AZ5" s="270"/>
      <c r="BA5" s="270"/>
      <c r="BB5" s="270"/>
      <c r="BC5" s="270"/>
    </row>
    <row r="6" spans="1:65" s="324" customFormat="1" ht="18" customHeight="1" x14ac:dyDescent="0.25">
      <c r="A6" s="566"/>
      <c r="B6" s="599"/>
      <c r="C6" s="483"/>
      <c r="D6" s="483"/>
      <c r="E6" s="483"/>
      <c r="F6" s="483"/>
      <c r="G6" s="483"/>
      <c r="H6" s="130"/>
      <c r="I6" s="567"/>
      <c r="J6" s="125" t="s">
        <v>152</v>
      </c>
      <c r="K6" s="125">
        <v>20</v>
      </c>
      <c r="L6" s="483">
        <f>K6/20</f>
        <v>1</v>
      </c>
      <c r="M6" s="483"/>
      <c r="N6" s="483"/>
      <c r="O6" s="38"/>
      <c r="P6" s="599"/>
      <c r="R6" s="274"/>
      <c r="S6" s="483"/>
      <c r="T6" s="483"/>
      <c r="U6" s="354"/>
      <c r="V6" s="353"/>
      <c r="W6" s="567"/>
      <c r="X6" s="125" t="s">
        <v>152</v>
      </c>
      <c r="Y6" s="125">
        <v>20</v>
      </c>
      <c r="Z6" s="483">
        <f>Y6/20</f>
        <v>1</v>
      </c>
      <c r="AA6" s="483"/>
      <c r="AB6" s="483"/>
      <c r="AC6" s="211"/>
      <c r="AD6" s="567"/>
      <c r="AE6" s="483"/>
      <c r="AF6" s="483"/>
      <c r="AG6" s="483"/>
      <c r="AH6" s="483"/>
      <c r="AI6" s="483"/>
      <c r="AJ6" s="167"/>
      <c r="AK6" s="263"/>
      <c r="AL6" s="237"/>
      <c r="AM6" s="83"/>
      <c r="AN6" s="486"/>
      <c r="AO6" s="185"/>
      <c r="AP6" s="185"/>
      <c r="AQ6" s="185"/>
      <c r="AR6" s="486"/>
      <c r="AT6" s="486"/>
      <c r="AU6" s="270"/>
      <c r="AV6" s="270"/>
      <c r="AW6" s="270"/>
      <c r="AX6" s="270"/>
      <c r="AY6" s="270"/>
      <c r="AZ6" s="270"/>
      <c r="BA6" s="270"/>
      <c r="BB6" s="270"/>
      <c r="BC6" s="270"/>
    </row>
    <row r="7" spans="1:65" s="324" customFormat="1" ht="18" customHeight="1" x14ac:dyDescent="0.25">
      <c r="A7" s="562" t="s">
        <v>31</v>
      </c>
      <c r="B7" s="568" t="s">
        <v>288</v>
      </c>
      <c r="C7" s="126" t="s">
        <v>278</v>
      </c>
      <c r="D7" s="126">
        <v>85</v>
      </c>
      <c r="E7" s="114"/>
      <c r="F7" s="114">
        <f>D7*0.9/35</f>
        <v>2.1857142857142855</v>
      </c>
      <c r="G7" s="114"/>
      <c r="H7" s="130"/>
      <c r="I7" s="568" t="s">
        <v>143</v>
      </c>
      <c r="J7" s="126" t="s">
        <v>112</v>
      </c>
      <c r="K7" s="126">
        <v>80</v>
      </c>
      <c r="L7" s="114"/>
      <c r="M7" s="114">
        <f>K7*0.8/35</f>
        <v>1.8285714285714285</v>
      </c>
      <c r="N7" s="114"/>
      <c r="O7" s="124"/>
      <c r="P7" s="568" t="s">
        <v>198</v>
      </c>
      <c r="Q7" s="230" t="s">
        <v>33</v>
      </c>
      <c r="R7" s="483">
        <v>10</v>
      </c>
      <c r="S7" s="483"/>
      <c r="T7" s="483"/>
      <c r="U7" s="114">
        <f>R9/100</f>
        <v>0.2</v>
      </c>
      <c r="V7" s="130"/>
      <c r="W7" s="568" t="s">
        <v>129</v>
      </c>
      <c r="X7" s="126" t="s">
        <v>130</v>
      </c>
      <c r="Y7" s="129">
        <v>75</v>
      </c>
      <c r="Z7" s="114"/>
      <c r="AA7" s="114">
        <f>Y7/35</f>
        <v>2.1428571428571428</v>
      </c>
      <c r="AB7" s="114"/>
      <c r="AC7" s="233"/>
      <c r="AD7" s="619" t="s">
        <v>229</v>
      </c>
      <c r="AE7" s="489" t="s">
        <v>175</v>
      </c>
      <c r="AF7" s="489">
        <v>105</v>
      </c>
      <c r="AG7" s="114"/>
      <c r="AH7" s="114">
        <f>AF7*0.65/35</f>
        <v>1.95</v>
      </c>
      <c r="AI7" s="114"/>
      <c r="AJ7" s="124"/>
      <c r="AK7" s="263"/>
      <c r="AL7" s="237"/>
      <c r="AM7" s="83"/>
      <c r="AN7" s="486"/>
      <c r="AO7" s="185"/>
      <c r="AP7" s="185"/>
      <c r="AQ7" s="185"/>
      <c r="AR7" s="486"/>
      <c r="AT7" s="486"/>
      <c r="AU7" s="270"/>
      <c r="AV7" s="270"/>
      <c r="AW7" s="270"/>
      <c r="AX7" s="270"/>
      <c r="AY7" s="270"/>
      <c r="AZ7" s="270"/>
      <c r="BA7" s="270"/>
      <c r="BB7" s="270"/>
      <c r="BC7" s="270"/>
    </row>
    <row r="8" spans="1:65" s="324" customFormat="1" ht="18" customHeight="1" x14ac:dyDescent="0.25">
      <c r="A8" s="562"/>
      <c r="B8" s="530"/>
      <c r="C8" s="126" t="s">
        <v>279</v>
      </c>
      <c r="D8" s="483">
        <v>20</v>
      </c>
      <c r="E8" s="483"/>
      <c r="F8" s="483"/>
      <c r="G8" s="483">
        <f>D8/100</f>
        <v>0.2</v>
      </c>
      <c r="H8" s="130"/>
      <c r="I8" s="530"/>
      <c r="J8" s="126" t="s">
        <v>127</v>
      </c>
      <c r="K8" s="126">
        <v>15</v>
      </c>
      <c r="L8" s="114"/>
      <c r="M8" s="114"/>
      <c r="N8" s="114">
        <f>K8/100</f>
        <v>0.15</v>
      </c>
      <c r="O8" s="124"/>
      <c r="P8" s="530"/>
      <c r="Q8" s="483" t="s">
        <v>199</v>
      </c>
      <c r="R8" s="483">
        <v>26</v>
      </c>
      <c r="S8" s="483"/>
      <c r="T8" s="114">
        <f>R8/35</f>
        <v>0.74285714285714288</v>
      </c>
      <c r="U8" s="114"/>
      <c r="V8" s="130"/>
      <c r="W8" s="530"/>
      <c r="X8" s="126" t="s">
        <v>131</v>
      </c>
      <c r="Y8" s="129">
        <v>20</v>
      </c>
      <c r="Z8" s="114"/>
      <c r="AA8" s="114"/>
      <c r="AB8" s="114">
        <f>Y8/100</f>
        <v>0.2</v>
      </c>
      <c r="AC8" s="233"/>
      <c r="AD8" s="620"/>
      <c r="AE8" s="114" t="s">
        <v>123</v>
      </c>
      <c r="AF8" s="114">
        <v>10</v>
      </c>
      <c r="AG8" s="483"/>
      <c r="AH8" s="483"/>
      <c r="AI8" s="114">
        <f>AF8/100</f>
        <v>0.1</v>
      </c>
      <c r="AJ8" s="124"/>
      <c r="AK8" s="263"/>
      <c r="AL8" s="237"/>
      <c r="AM8" s="83"/>
      <c r="AN8" s="486"/>
      <c r="AO8" s="185"/>
      <c r="AP8" s="185"/>
      <c r="AQ8" s="185"/>
      <c r="AR8" s="486"/>
      <c r="AT8" s="486"/>
      <c r="AU8" s="98"/>
      <c r="AV8" s="263"/>
      <c r="AW8" s="263"/>
      <c r="AX8" s="263"/>
      <c r="AY8" s="270"/>
      <c r="AZ8" s="270"/>
      <c r="BA8" s="270"/>
      <c r="BB8" s="270"/>
      <c r="BC8" s="270"/>
    </row>
    <row r="9" spans="1:65" s="324" customFormat="1" ht="18" customHeight="1" x14ac:dyDescent="0.25">
      <c r="A9" s="562"/>
      <c r="B9" s="530"/>
      <c r="C9" s="126" t="s">
        <v>33</v>
      </c>
      <c r="D9" s="126">
        <v>10</v>
      </c>
      <c r="E9" s="191"/>
      <c r="F9" s="114"/>
      <c r="G9" s="483">
        <v>0.1</v>
      </c>
      <c r="H9" s="130"/>
      <c r="I9" s="530"/>
      <c r="J9" s="126" t="s">
        <v>55</v>
      </c>
      <c r="K9" s="126">
        <v>30</v>
      </c>
      <c r="L9" s="114"/>
      <c r="M9" s="114"/>
      <c r="N9" s="114">
        <f>K9/100</f>
        <v>0.3</v>
      </c>
      <c r="O9" s="124"/>
      <c r="P9" s="530"/>
      <c r="Q9" s="483" t="s">
        <v>131</v>
      </c>
      <c r="R9" s="483">
        <v>20</v>
      </c>
      <c r="S9" s="483"/>
      <c r="T9" s="114"/>
      <c r="U9" s="114">
        <f>R9/100</f>
        <v>0.2</v>
      </c>
      <c r="V9" s="130"/>
      <c r="W9" s="530"/>
      <c r="X9" s="230" t="s">
        <v>123</v>
      </c>
      <c r="Y9" s="129">
        <v>5</v>
      </c>
      <c r="Z9" s="114"/>
      <c r="AA9" s="114"/>
      <c r="AB9" s="114">
        <f>Y9/100</f>
        <v>0.05</v>
      </c>
      <c r="AC9" s="233"/>
      <c r="AD9" s="620"/>
      <c r="AE9" s="170" t="s">
        <v>230</v>
      </c>
      <c r="AF9" s="126" t="s">
        <v>93</v>
      </c>
      <c r="AG9" s="483"/>
      <c r="AH9" s="114"/>
      <c r="AI9" s="114"/>
      <c r="AJ9" s="124"/>
      <c r="AK9" s="263"/>
      <c r="AL9" s="237"/>
      <c r="AM9" s="432"/>
      <c r="AN9" s="238"/>
      <c r="AO9" s="185"/>
      <c r="AP9" s="185"/>
      <c r="AQ9" s="185"/>
      <c r="AR9" s="486"/>
      <c r="AT9" s="486"/>
      <c r="AU9" s="486"/>
      <c r="AV9" s="262"/>
      <c r="AW9" s="262"/>
      <c r="AX9" s="262"/>
      <c r="AY9" s="270"/>
      <c r="AZ9" s="270"/>
      <c r="BA9" s="270"/>
      <c r="BB9" s="270"/>
      <c r="BC9" s="270"/>
    </row>
    <row r="10" spans="1:65" s="324" customFormat="1" ht="18" customHeight="1" x14ac:dyDescent="0.25">
      <c r="A10" s="562"/>
      <c r="B10" s="530"/>
      <c r="C10" s="126"/>
      <c r="D10" s="126"/>
      <c r="E10" s="191"/>
      <c r="F10" s="114"/>
      <c r="G10" s="114"/>
      <c r="H10" s="130"/>
      <c r="I10" s="530"/>
      <c r="J10" s="126"/>
      <c r="K10" s="126"/>
      <c r="L10" s="114"/>
      <c r="M10" s="114"/>
      <c r="N10" s="114"/>
      <c r="O10" s="124"/>
      <c r="P10" s="530"/>
      <c r="Q10" s="483" t="s">
        <v>107</v>
      </c>
      <c r="R10" s="483">
        <v>10</v>
      </c>
      <c r="S10" s="483"/>
      <c r="T10" s="114"/>
      <c r="U10" s="114">
        <f>R10/100</f>
        <v>0.1</v>
      </c>
      <c r="V10" s="130"/>
      <c r="W10" s="530"/>
      <c r="X10" s="188"/>
      <c r="Y10" s="126"/>
      <c r="Z10" s="114"/>
      <c r="AA10" s="114"/>
      <c r="AB10" s="114"/>
      <c r="AC10" s="233"/>
      <c r="AD10" s="620"/>
      <c r="AE10" s="489"/>
      <c r="AF10" s="489"/>
      <c r="AG10" s="191"/>
      <c r="AH10" s="114"/>
      <c r="AI10" s="114"/>
      <c r="AJ10" s="124"/>
      <c r="AK10" s="263"/>
      <c r="AL10" s="263"/>
      <c r="AT10" s="98"/>
      <c r="AU10" s="486"/>
      <c r="AV10" s="486"/>
      <c r="AW10" s="486"/>
      <c r="AX10" s="486"/>
      <c r="AY10" s="270"/>
      <c r="AZ10" s="270"/>
      <c r="BA10" s="270"/>
      <c r="BB10" s="270"/>
      <c r="BC10" s="270"/>
    </row>
    <row r="11" spans="1:65" s="324" customFormat="1" ht="18" customHeight="1" x14ac:dyDescent="0.25">
      <c r="A11" s="562"/>
      <c r="B11" s="531"/>
      <c r="C11" s="126"/>
      <c r="D11" s="126"/>
      <c r="E11" s="114"/>
      <c r="F11" s="114"/>
      <c r="G11" s="114"/>
      <c r="H11" s="130"/>
      <c r="I11" s="531"/>
      <c r="J11" s="73"/>
      <c r="K11" s="483"/>
      <c r="L11" s="114"/>
      <c r="M11" s="114"/>
      <c r="N11" s="114"/>
      <c r="O11" s="124"/>
      <c r="P11" s="530"/>
      <c r="Q11" s="114"/>
      <c r="R11" s="483"/>
      <c r="S11" s="114"/>
      <c r="T11" s="114"/>
      <c r="U11" s="114"/>
      <c r="V11" s="130"/>
      <c r="W11" s="531"/>
      <c r="X11" s="129"/>
      <c r="Y11" s="129"/>
      <c r="Z11" s="114"/>
      <c r="AA11" s="114"/>
      <c r="AB11" s="114"/>
      <c r="AC11" s="233"/>
      <c r="AD11" s="621"/>
      <c r="AE11" s="489"/>
      <c r="AF11" s="489"/>
      <c r="AG11" s="114"/>
      <c r="AH11" s="114"/>
      <c r="AI11" s="114"/>
      <c r="AJ11" s="124"/>
      <c r="AK11" s="263"/>
      <c r="AL11" s="237"/>
      <c r="AT11" s="98"/>
      <c r="AU11" s="98"/>
      <c r="AV11" s="263"/>
      <c r="AW11" s="263"/>
      <c r="AX11" s="263"/>
      <c r="AY11" s="270"/>
      <c r="AZ11" s="270"/>
      <c r="BA11" s="270"/>
      <c r="BB11" s="270"/>
      <c r="BC11" s="270"/>
    </row>
    <row r="12" spans="1:65" s="324" customFormat="1" ht="18" customHeight="1" x14ac:dyDescent="0.25">
      <c r="A12" s="561" t="s">
        <v>32</v>
      </c>
      <c r="B12" s="568" t="s">
        <v>322</v>
      </c>
      <c r="C12" s="126" t="s">
        <v>314</v>
      </c>
      <c r="D12" s="126">
        <v>60</v>
      </c>
      <c r="E12" s="128"/>
      <c r="F12" s="128">
        <f>D12/140</f>
        <v>0.42857142857142855</v>
      </c>
      <c r="G12" s="128"/>
      <c r="H12" s="124"/>
      <c r="I12" s="568" t="s">
        <v>221</v>
      </c>
      <c r="J12" s="126" t="s">
        <v>222</v>
      </c>
      <c r="K12" s="483">
        <v>35</v>
      </c>
      <c r="L12" s="114">
        <f>K12/100</f>
        <v>0.35</v>
      </c>
      <c r="M12" s="114"/>
      <c r="N12" s="114"/>
      <c r="O12" s="124"/>
      <c r="P12" s="632" t="s">
        <v>299</v>
      </c>
      <c r="Q12" s="474" t="s">
        <v>294</v>
      </c>
      <c r="R12" s="128">
        <v>50</v>
      </c>
      <c r="S12" s="191"/>
      <c r="T12" s="191">
        <f>R12/35</f>
        <v>1.4285714285714286</v>
      </c>
      <c r="U12" s="191"/>
      <c r="V12" s="130"/>
      <c r="W12" s="568" t="s">
        <v>224</v>
      </c>
      <c r="X12" s="126" t="s">
        <v>225</v>
      </c>
      <c r="Y12" s="483">
        <v>15</v>
      </c>
      <c r="Z12" s="128">
        <f>Y12/15</f>
        <v>1</v>
      </c>
      <c r="AA12" s="128"/>
      <c r="AB12" s="114"/>
      <c r="AC12" s="233"/>
      <c r="AD12" s="619" t="s">
        <v>226</v>
      </c>
      <c r="AE12" s="114" t="s">
        <v>227</v>
      </c>
      <c r="AF12" s="483">
        <v>80</v>
      </c>
      <c r="AG12" s="483"/>
      <c r="AH12" s="483"/>
      <c r="AI12" s="114">
        <f>AF12/100</f>
        <v>0.8</v>
      </c>
      <c r="AJ12" s="167"/>
      <c r="AK12" s="263"/>
      <c r="AL12" s="237"/>
      <c r="AT12" s="98"/>
      <c r="AU12" s="98"/>
      <c r="AV12" s="263"/>
      <c r="AW12" s="263"/>
      <c r="AX12" s="263"/>
      <c r="AY12" s="270"/>
      <c r="AZ12" s="270"/>
      <c r="BA12" s="270"/>
      <c r="BB12" s="270"/>
      <c r="BC12" s="270"/>
    </row>
    <row r="13" spans="1:65" s="324" customFormat="1" ht="18" customHeight="1" x14ac:dyDescent="0.25">
      <c r="A13" s="562"/>
      <c r="B13" s="530"/>
      <c r="C13" s="126" t="s">
        <v>42</v>
      </c>
      <c r="D13" s="126">
        <v>40</v>
      </c>
      <c r="E13" s="128"/>
      <c r="F13" s="114"/>
      <c r="G13" s="128">
        <f>D13/100</f>
        <v>0.4</v>
      </c>
      <c r="H13" s="124"/>
      <c r="I13" s="530"/>
      <c r="J13" s="126" t="s">
        <v>78</v>
      </c>
      <c r="K13" s="126">
        <v>40</v>
      </c>
      <c r="L13" s="483"/>
      <c r="M13" s="483">
        <f>K13/55</f>
        <v>0.72727272727272729</v>
      </c>
      <c r="N13" s="114"/>
      <c r="O13" s="124"/>
      <c r="P13" s="633"/>
      <c r="Q13" s="489" t="s">
        <v>293</v>
      </c>
      <c r="R13" s="483"/>
      <c r="S13" s="178"/>
      <c r="T13" s="177"/>
      <c r="U13" s="114"/>
      <c r="V13" s="130"/>
      <c r="W13" s="530"/>
      <c r="X13" s="489" t="s">
        <v>228</v>
      </c>
      <c r="Y13" s="126">
        <v>40</v>
      </c>
      <c r="Z13" s="128"/>
      <c r="AA13" s="114"/>
      <c r="AB13" s="114">
        <f>Y13/100</f>
        <v>0.4</v>
      </c>
      <c r="AC13" s="233"/>
      <c r="AD13" s="620"/>
      <c r="AE13" s="114" t="s">
        <v>83</v>
      </c>
      <c r="AF13" s="114">
        <v>10</v>
      </c>
      <c r="AG13" s="483"/>
      <c r="AH13" s="114"/>
      <c r="AI13" s="114">
        <f>AF13/100</f>
        <v>0.1</v>
      </c>
      <c r="AJ13" s="167"/>
      <c r="AK13" s="263"/>
      <c r="AL13" s="237"/>
      <c r="AT13" s="98"/>
      <c r="AU13" s="98"/>
      <c r="AV13" s="263"/>
      <c r="AW13" s="263"/>
      <c r="AX13" s="263"/>
      <c r="AY13" s="270"/>
      <c r="AZ13" s="270"/>
      <c r="BA13" s="270"/>
      <c r="BB13" s="270"/>
      <c r="BC13" s="270"/>
    </row>
    <row r="14" spans="1:65" s="324" customFormat="1" ht="18" customHeight="1" x14ac:dyDescent="0.25">
      <c r="A14" s="562"/>
      <c r="B14" s="530"/>
      <c r="C14" s="126" t="s">
        <v>313</v>
      </c>
      <c r="D14" s="483" t="s">
        <v>105</v>
      </c>
      <c r="E14" s="128"/>
      <c r="F14" s="128"/>
      <c r="G14" s="114"/>
      <c r="H14" s="124"/>
      <c r="I14" s="530"/>
      <c r="J14" s="489" t="s">
        <v>223</v>
      </c>
      <c r="K14" s="483">
        <v>1</v>
      </c>
      <c r="L14" s="483"/>
      <c r="M14" s="114"/>
      <c r="N14" s="114"/>
      <c r="O14" s="124"/>
      <c r="P14" s="633"/>
      <c r="Q14" s="114" t="s">
        <v>304</v>
      </c>
      <c r="R14" s="114">
        <v>20</v>
      </c>
      <c r="S14" s="191">
        <f>R14/85</f>
        <v>0.23529411764705882</v>
      </c>
      <c r="T14" s="114"/>
      <c r="U14" s="191"/>
      <c r="V14" s="130"/>
      <c r="W14" s="530"/>
      <c r="X14" s="489" t="s">
        <v>50</v>
      </c>
      <c r="Y14" s="126">
        <v>15</v>
      </c>
      <c r="Z14" s="128"/>
      <c r="AA14" s="128">
        <f>Y14*0.8/35</f>
        <v>0.34285714285714286</v>
      </c>
      <c r="AB14" s="114"/>
      <c r="AC14" s="233"/>
      <c r="AD14" s="620"/>
      <c r="AE14" s="114" t="s">
        <v>123</v>
      </c>
      <c r="AF14" s="114">
        <v>5</v>
      </c>
      <c r="AG14" s="191"/>
      <c r="AH14" s="114"/>
      <c r="AI14" s="114">
        <f>AF14/100</f>
        <v>0.05</v>
      </c>
      <c r="AJ14" s="167"/>
      <c r="AK14" s="263"/>
      <c r="AL14" s="237"/>
      <c r="AT14" s="98"/>
      <c r="AU14" s="98"/>
      <c r="AV14" s="263"/>
      <c r="AW14" s="263"/>
      <c r="AX14" s="263"/>
      <c r="AY14" s="270"/>
      <c r="AZ14" s="270"/>
      <c r="BA14" s="270"/>
      <c r="BB14" s="270"/>
      <c r="BC14" s="270"/>
    </row>
    <row r="15" spans="1:65" s="324" customFormat="1" ht="18" customHeight="1" x14ac:dyDescent="0.25">
      <c r="A15" s="562"/>
      <c r="B15" s="530"/>
      <c r="C15" s="126"/>
      <c r="D15" s="126"/>
      <c r="E15" s="127"/>
      <c r="F15" s="127">
        <f>D15*0.8/35</f>
        <v>0</v>
      </c>
      <c r="G15" s="128"/>
      <c r="H15" s="124"/>
      <c r="I15" s="530"/>
      <c r="J15" s="489"/>
      <c r="K15" s="483"/>
      <c r="L15" s="191"/>
      <c r="M15" s="114"/>
      <c r="N15" s="114"/>
      <c r="O15" s="124"/>
      <c r="P15" s="633"/>
      <c r="Q15" s="483" t="s">
        <v>305</v>
      </c>
      <c r="R15" s="483">
        <v>20</v>
      </c>
      <c r="S15" s="191"/>
      <c r="T15" s="114">
        <f>R15/80</f>
        <v>0.25</v>
      </c>
      <c r="U15" s="191"/>
      <c r="V15" s="130"/>
      <c r="W15" s="530"/>
      <c r="X15" s="126" t="s">
        <v>123</v>
      </c>
      <c r="Y15" s="483">
        <v>5</v>
      </c>
      <c r="Z15" s="127"/>
      <c r="AA15" s="433"/>
      <c r="AB15" s="114">
        <f>Y15/100</f>
        <v>0.05</v>
      </c>
      <c r="AC15" s="233"/>
      <c r="AD15" s="620"/>
      <c r="AE15" s="114" t="s">
        <v>281</v>
      </c>
      <c r="AF15" s="114">
        <v>15</v>
      </c>
      <c r="AG15" s="191"/>
      <c r="AH15" s="114">
        <f>AF15/35</f>
        <v>0.42857142857142855</v>
      </c>
      <c r="AI15" s="114"/>
      <c r="AJ15" s="167"/>
      <c r="AK15" s="263"/>
      <c r="AL15" s="237"/>
      <c r="AT15" s="98"/>
      <c r="AU15" s="98"/>
      <c r="AV15" s="263"/>
      <c r="AW15" s="263"/>
      <c r="AX15" s="263"/>
      <c r="AY15" s="270"/>
      <c r="AZ15" s="270"/>
      <c r="BA15" s="270"/>
      <c r="BB15" s="270"/>
      <c r="BC15" s="270"/>
    </row>
    <row r="16" spans="1:65" s="324" customFormat="1" ht="18" customHeight="1" x14ac:dyDescent="0.25">
      <c r="A16" s="562"/>
      <c r="B16" s="531"/>
      <c r="C16" s="126"/>
      <c r="D16" s="126"/>
      <c r="E16" s="127"/>
      <c r="F16" s="127"/>
      <c r="G16" s="127"/>
      <c r="H16" s="124"/>
      <c r="I16" s="531"/>
      <c r="J16" s="73"/>
      <c r="K16" s="483"/>
      <c r="L16" s="114"/>
      <c r="M16" s="114"/>
      <c r="N16" s="114"/>
      <c r="O16" s="124"/>
      <c r="P16" s="634"/>
      <c r="Q16" s="128"/>
      <c r="R16" s="128"/>
      <c r="S16" s="191"/>
      <c r="T16" s="191"/>
      <c r="U16" s="191"/>
      <c r="V16" s="130"/>
      <c r="W16" s="531"/>
      <c r="X16" s="227"/>
      <c r="Y16" s="434"/>
      <c r="Z16" s="127"/>
      <c r="AA16" s="127"/>
      <c r="AB16" s="127"/>
      <c r="AC16" s="233"/>
      <c r="AD16" s="621"/>
      <c r="AE16" s="483"/>
      <c r="AF16" s="483"/>
      <c r="AG16" s="191"/>
      <c r="AH16" s="191"/>
      <c r="AI16" s="191"/>
      <c r="AJ16" s="167"/>
      <c r="AK16" s="263"/>
      <c r="AL16" s="263"/>
      <c r="AT16" s="98"/>
      <c r="AU16" s="98"/>
      <c r="AV16" s="263"/>
      <c r="AW16" s="263"/>
      <c r="AX16" s="263"/>
      <c r="AY16" s="270"/>
      <c r="AZ16" s="270"/>
      <c r="BA16" s="270"/>
      <c r="BB16" s="270"/>
      <c r="BC16" s="270"/>
    </row>
    <row r="17" spans="1:55" ht="18" customHeight="1" x14ac:dyDescent="0.25">
      <c r="A17" s="563" t="s">
        <v>43</v>
      </c>
      <c r="B17" s="572" t="s">
        <v>120</v>
      </c>
      <c r="C17" s="126" t="s">
        <v>95</v>
      </c>
      <c r="D17" s="483">
        <v>75</v>
      </c>
      <c r="E17" s="177"/>
      <c r="F17" s="177"/>
      <c r="G17" s="114">
        <f>D17/100</f>
        <v>0.75</v>
      </c>
      <c r="H17" s="130"/>
      <c r="I17" s="568" t="s">
        <v>144</v>
      </c>
      <c r="J17" s="126" t="s">
        <v>95</v>
      </c>
      <c r="K17" s="483">
        <v>75</v>
      </c>
      <c r="L17" s="177"/>
      <c r="M17" s="177"/>
      <c r="N17" s="114">
        <f>K17/100</f>
        <v>0.75</v>
      </c>
      <c r="O17" s="124"/>
      <c r="P17" s="568" t="s">
        <v>124</v>
      </c>
      <c r="Q17" s="126" t="s">
        <v>95</v>
      </c>
      <c r="R17" s="483">
        <v>75</v>
      </c>
      <c r="S17" s="177"/>
      <c r="T17" s="177"/>
      <c r="U17" s="114">
        <f>R17/100</f>
        <v>0.75</v>
      </c>
      <c r="V17" s="124"/>
      <c r="W17" s="572" t="s">
        <v>120</v>
      </c>
      <c r="X17" s="126" t="s">
        <v>95</v>
      </c>
      <c r="Y17" s="483">
        <v>75</v>
      </c>
      <c r="Z17" s="177"/>
      <c r="AA17" s="177"/>
      <c r="AB17" s="114">
        <f>Y17/100</f>
        <v>0.75</v>
      </c>
      <c r="AC17" s="233"/>
      <c r="AD17" s="572" t="s">
        <v>120</v>
      </c>
      <c r="AE17" s="126" t="s">
        <v>95</v>
      </c>
      <c r="AF17" s="483">
        <v>75</v>
      </c>
      <c r="AG17" s="177"/>
      <c r="AH17" s="177"/>
      <c r="AI17" s="114">
        <f>AF17/100</f>
        <v>0.75</v>
      </c>
      <c r="AJ17" s="124"/>
      <c r="AT17" s="98"/>
      <c r="AU17" s="98"/>
      <c r="AY17" s="98"/>
      <c r="AZ17" s="98"/>
      <c r="BA17" s="98"/>
      <c r="BB17" s="98"/>
      <c r="BC17" s="98"/>
    </row>
    <row r="18" spans="1:55" ht="18" customHeight="1" x14ac:dyDescent="0.25">
      <c r="A18" s="564"/>
      <c r="B18" s="573"/>
      <c r="C18" s="575" t="s">
        <v>101</v>
      </c>
      <c r="D18" s="126"/>
      <c r="E18" s="177"/>
      <c r="F18" s="177"/>
      <c r="G18" s="177"/>
      <c r="H18" s="130"/>
      <c r="I18" s="530"/>
      <c r="J18" s="635" t="s">
        <v>101</v>
      </c>
      <c r="K18" s="126"/>
      <c r="L18" s="177"/>
      <c r="M18" s="177"/>
      <c r="N18" s="177"/>
      <c r="O18" s="124"/>
      <c r="P18" s="530"/>
      <c r="Q18" s="575" t="s">
        <v>101</v>
      </c>
      <c r="R18" s="126"/>
      <c r="S18" s="177"/>
      <c r="T18" s="177"/>
      <c r="U18" s="177"/>
      <c r="V18" s="124"/>
      <c r="W18" s="573"/>
      <c r="X18" s="575" t="s">
        <v>101</v>
      </c>
      <c r="Y18" s="126"/>
      <c r="Z18" s="177"/>
      <c r="AA18" s="177"/>
      <c r="AB18" s="177"/>
      <c r="AC18" s="233"/>
      <c r="AD18" s="573"/>
      <c r="AE18" s="575" t="s">
        <v>97</v>
      </c>
      <c r="AF18" s="126"/>
      <c r="AG18" s="177"/>
      <c r="AH18" s="177"/>
      <c r="AI18" s="177"/>
      <c r="AJ18" s="124"/>
      <c r="AT18" s="98"/>
      <c r="AU18" s="98"/>
      <c r="AY18" s="98"/>
      <c r="AZ18" s="98"/>
      <c r="BA18" s="98"/>
      <c r="BB18" s="98"/>
      <c r="BC18" s="98"/>
    </row>
    <row r="19" spans="1:55" ht="18" customHeight="1" x14ac:dyDescent="0.25">
      <c r="A19" s="564"/>
      <c r="B19" s="573"/>
      <c r="C19" s="576"/>
      <c r="D19" s="126"/>
      <c r="E19" s="177"/>
      <c r="F19" s="177"/>
      <c r="G19" s="177"/>
      <c r="H19" s="130"/>
      <c r="I19" s="530"/>
      <c r="J19" s="635"/>
      <c r="K19" s="126"/>
      <c r="L19" s="177"/>
      <c r="M19" s="177"/>
      <c r="N19" s="177"/>
      <c r="O19" s="124"/>
      <c r="P19" s="530"/>
      <c r="Q19" s="576"/>
      <c r="R19" s="126"/>
      <c r="S19" s="177"/>
      <c r="T19" s="177"/>
      <c r="U19" s="177"/>
      <c r="V19" s="124"/>
      <c r="W19" s="573"/>
      <c r="X19" s="576"/>
      <c r="Y19" s="126"/>
      <c r="Z19" s="177"/>
      <c r="AA19" s="177"/>
      <c r="AB19" s="177"/>
      <c r="AC19" s="233"/>
      <c r="AD19" s="573"/>
      <c r="AE19" s="576"/>
      <c r="AF19" s="126"/>
      <c r="AG19" s="177"/>
      <c r="AH19" s="177"/>
      <c r="AI19" s="177"/>
      <c r="AJ19" s="124"/>
      <c r="AT19" s="98"/>
      <c r="AU19" s="98"/>
      <c r="AY19" s="98"/>
      <c r="AZ19" s="98"/>
      <c r="BA19" s="98"/>
      <c r="BB19" s="98"/>
      <c r="BC19" s="98"/>
    </row>
    <row r="20" spans="1:55" ht="18" customHeight="1" x14ac:dyDescent="0.25">
      <c r="A20" s="564"/>
      <c r="B20" s="573"/>
      <c r="C20" s="576"/>
      <c r="D20" s="126"/>
      <c r="E20" s="177"/>
      <c r="F20" s="177"/>
      <c r="G20" s="177"/>
      <c r="H20" s="130"/>
      <c r="I20" s="530"/>
      <c r="J20" s="635"/>
      <c r="K20" s="126"/>
      <c r="L20" s="177"/>
      <c r="M20" s="177"/>
      <c r="N20" s="177"/>
      <c r="O20" s="124"/>
      <c r="P20" s="531"/>
      <c r="Q20" s="577"/>
      <c r="R20" s="126"/>
      <c r="S20" s="177"/>
      <c r="T20" s="177"/>
      <c r="U20" s="177"/>
      <c r="V20" s="124"/>
      <c r="W20" s="573"/>
      <c r="X20" s="576"/>
      <c r="Y20" s="483"/>
      <c r="Z20" s="177"/>
      <c r="AA20" s="177"/>
      <c r="AB20" s="177"/>
      <c r="AC20" s="233"/>
      <c r="AD20" s="573"/>
      <c r="AE20" s="576"/>
      <c r="AF20" s="126"/>
      <c r="AG20" s="177"/>
      <c r="AH20" s="177"/>
      <c r="AI20" s="177"/>
      <c r="AJ20" s="124"/>
      <c r="AT20" s="486"/>
      <c r="AU20" s="98"/>
      <c r="AY20" s="98"/>
      <c r="AZ20" s="98"/>
      <c r="BA20" s="98"/>
      <c r="BB20" s="98"/>
      <c r="BC20" s="98"/>
    </row>
    <row r="21" spans="1:55" ht="18" customHeight="1" x14ac:dyDescent="0.25">
      <c r="A21" s="565"/>
      <c r="B21" s="574"/>
      <c r="C21" s="577"/>
      <c r="D21" s="126"/>
      <c r="E21" s="177"/>
      <c r="F21" s="177"/>
      <c r="G21" s="177"/>
      <c r="H21" s="130"/>
      <c r="I21" s="531"/>
      <c r="J21" s="635"/>
      <c r="K21" s="126"/>
      <c r="L21" s="177"/>
      <c r="M21" s="177"/>
      <c r="N21" s="177"/>
      <c r="O21" s="124"/>
      <c r="P21" s="530" t="s">
        <v>323</v>
      </c>
      <c r="Q21" s="483" t="s">
        <v>78</v>
      </c>
      <c r="R21" s="126">
        <v>10</v>
      </c>
      <c r="S21" s="177"/>
      <c r="T21" s="114">
        <f>R21/55</f>
        <v>0.18181818181818182</v>
      </c>
      <c r="U21" s="177"/>
      <c r="V21" s="124"/>
      <c r="W21" s="574"/>
      <c r="X21" s="577"/>
      <c r="Y21" s="483"/>
      <c r="Z21" s="177"/>
      <c r="AA21" s="177"/>
      <c r="AB21" s="177"/>
      <c r="AC21" s="233"/>
      <c r="AD21" s="574"/>
      <c r="AE21" s="577"/>
      <c r="AF21" s="126"/>
      <c r="AG21" s="177"/>
      <c r="AH21" s="177"/>
      <c r="AI21" s="177"/>
      <c r="AJ21" s="124"/>
      <c r="AT21" s="486"/>
      <c r="AU21" s="98"/>
      <c r="AY21" s="98"/>
      <c r="AZ21" s="98"/>
      <c r="BA21" s="98"/>
      <c r="BB21" s="98"/>
      <c r="BC21" s="98"/>
    </row>
    <row r="22" spans="1:55" ht="18" customHeight="1" x14ac:dyDescent="0.25">
      <c r="A22" s="529" t="s">
        <v>34</v>
      </c>
      <c r="B22" s="592" t="s">
        <v>320</v>
      </c>
      <c r="C22" s="126" t="s">
        <v>94</v>
      </c>
      <c r="D22" s="483">
        <v>20</v>
      </c>
      <c r="E22" s="177"/>
      <c r="F22" s="177"/>
      <c r="G22" s="114">
        <f>D22/100</f>
        <v>0.2</v>
      </c>
      <c r="H22" s="130"/>
      <c r="I22" s="568" t="s">
        <v>132</v>
      </c>
      <c r="J22" s="483" t="s">
        <v>82</v>
      </c>
      <c r="K22" s="483">
        <v>30</v>
      </c>
      <c r="L22" s="177"/>
      <c r="M22" s="177"/>
      <c r="N22" s="114">
        <f>K22/100</f>
        <v>0.3</v>
      </c>
      <c r="O22" s="311"/>
      <c r="P22" s="530"/>
      <c r="Q22" s="483" t="s">
        <v>188</v>
      </c>
      <c r="R22" s="483">
        <v>10</v>
      </c>
      <c r="S22" s="177"/>
      <c r="T22" s="177"/>
      <c r="U22" s="114">
        <f>R22/100</f>
        <v>0.1</v>
      </c>
      <c r="V22" s="189"/>
      <c r="W22" s="568" t="s">
        <v>234</v>
      </c>
      <c r="X22" s="483" t="s">
        <v>235</v>
      </c>
      <c r="Y22" s="483">
        <v>15</v>
      </c>
      <c r="Z22" s="177"/>
      <c r="AA22" s="177"/>
      <c r="AB22" s="114">
        <f>Y22/100</f>
        <v>0.15</v>
      </c>
      <c r="AC22" s="189"/>
      <c r="AD22" s="568" t="s">
        <v>231</v>
      </c>
      <c r="AE22" s="483" t="s">
        <v>78</v>
      </c>
      <c r="AF22" s="483">
        <v>10</v>
      </c>
      <c r="AG22" s="312"/>
      <c r="AH22" s="312">
        <f>AF22/55</f>
        <v>0.18181818181818182</v>
      </c>
      <c r="AI22" s="310"/>
      <c r="AJ22" s="189"/>
      <c r="AT22" s="486"/>
      <c r="AU22" s="98"/>
      <c r="AY22" s="98"/>
      <c r="AZ22" s="98"/>
      <c r="BA22" s="98"/>
      <c r="BB22" s="98"/>
      <c r="BC22" s="98"/>
    </row>
    <row r="23" spans="1:55" ht="18" customHeight="1" x14ac:dyDescent="0.25">
      <c r="A23" s="529"/>
      <c r="B23" s="592"/>
      <c r="C23" s="126" t="s">
        <v>118</v>
      </c>
      <c r="D23" s="483">
        <v>15</v>
      </c>
      <c r="E23" s="177"/>
      <c r="F23" s="287">
        <f>D23*0.65/35</f>
        <v>0.27857142857142858</v>
      </c>
      <c r="G23" s="177"/>
      <c r="H23" s="130"/>
      <c r="I23" s="530"/>
      <c r="J23" s="435" t="s">
        <v>156</v>
      </c>
      <c r="K23" s="483">
        <v>12</v>
      </c>
      <c r="L23" s="177"/>
      <c r="M23" s="287">
        <f>K23/50</f>
        <v>0.24</v>
      </c>
      <c r="N23" s="177"/>
      <c r="O23" s="311"/>
      <c r="P23" s="530"/>
      <c r="Q23" s="126" t="s">
        <v>107</v>
      </c>
      <c r="R23" s="114">
        <v>8</v>
      </c>
      <c r="S23" s="177"/>
      <c r="T23" s="177">
        <f>R23/50</f>
        <v>0.16</v>
      </c>
      <c r="U23" s="114"/>
      <c r="V23" s="189"/>
      <c r="W23" s="530"/>
      <c r="X23" s="126" t="s">
        <v>190</v>
      </c>
      <c r="Y23" s="483">
        <v>20</v>
      </c>
      <c r="Z23" s="177"/>
      <c r="AA23" s="428">
        <f>Y23*0.65/35</f>
        <v>0.37142857142857144</v>
      </c>
      <c r="AB23" s="114"/>
      <c r="AC23" s="189"/>
      <c r="AD23" s="530"/>
      <c r="AE23" s="114" t="s">
        <v>98</v>
      </c>
      <c r="AF23" s="483" t="s">
        <v>93</v>
      </c>
      <c r="AG23" s="312"/>
      <c r="AH23" s="312"/>
      <c r="AI23" s="114"/>
      <c r="AJ23" s="189"/>
      <c r="AT23" s="486"/>
      <c r="AU23" s="98"/>
      <c r="AY23" s="98"/>
      <c r="AZ23" s="98"/>
      <c r="BA23" s="98"/>
      <c r="BB23" s="98"/>
      <c r="BC23" s="98"/>
    </row>
    <row r="24" spans="1:55" ht="18" customHeight="1" x14ac:dyDescent="0.25">
      <c r="A24" s="529"/>
      <c r="B24" s="592"/>
      <c r="C24" s="126" t="s">
        <v>321</v>
      </c>
      <c r="D24" s="483" t="s">
        <v>93</v>
      </c>
      <c r="E24" s="325"/>
      <c r="F24" s="325"/>
      <c r="G24" s="114"/>
      <c r="H24" s="130"/>
      <c r="I24" s="530"/>
      <c r="J24" s="126"/>
      <c r="K24" s="126"/>
      <c r="L24" s="177"/>
      <c r="M24" s="177"/>
      <c r="N24" s="177"/>
      <c r="O24" s="311"/>
      <c r="P24" s="530"/>
      <c r="Q24" s="126" t="s">
        <v>123</v>
      </c>
      <c r="R24" s="114">
        <v>5</v>
      </c>
      <c r="S24" s="177"/>
      <c r="T24" s="177"/>
      <c r="U24" s="177">
        <f>R24/100</f>
        <v>0.05</v>
      </c>
      <c r="V24" s="189"/>
      <c r="W24" s="530"/>
      <c r="X24" s="126" t="s">
        <v>324</v>
      </c>
      <c r="Y24" s="126" t="s">
        <v>122</v>
      </c>
      <c r="Z24" s="177"/>
      <c r="AA24" s="177"/>
      <c r="AB24" s="177"/>
      <c r="AC24" s="189"/>
      <c r="AD24" s="530"/>
      <c r="AE24" s="230" t="s">
        <v>232</v>
      </c>
      <c r="AF24" s="126">
        <v>10</v>
      </c>
      <c r="AG24" s="436">
        <f>AF24/85</f>
        <v>0.11764705882352941</v>
      </c>
      <c r="AH24" s="436"/>
      <c r="AI24" s="114"/>
      <c r="AJ24" s="189"/>
      <c r="AN24" s="237"/>
      <c r="AO24" s="185"/>
      <c r="AP24" s="185"/>
      <c r="AQ24" s="98"/>
      <c r="AR24" s="98"/>
      <c r="AS24" s="98"/>
      <c r="AT24" s="486"/>
      <c r="AU24" s="98"/>
      <c r="AY24" s="98"/>
      <c r="AZ24" s="98"/>
      <c r="BA24" s="98"/>
      <c r="BB24" s="98"/>
      <c r="BC24" s="98"/>
    </row>
    <row r="25" spans="1:55" ht="18" customHeight="1" x14ac:dyDescent="0.25">
      <c r="A25" s="529"/>
      <c r="B25" s="592"/>
      <c r="C25" s="126"/>
      <c r="D25" s="126"/>
      <c r="E25" s="177"/>
      <c r="F25" s="177"/>
      <c r="G25" s="177"/>
      <c r="H25" s="130"/>
      <c r="I25" s="530"/>
      <c r="J25" s="126"/>
      <c r="K25" s="126"/>
      <c r="L25" s="177"/>
      <c r="M25" s="177"/>
      <c r="N25" s="177"/>
      <c r="O25" s="311"/>
      <c r="P25" s="530"/>
      <c r="Q25" s="126" t="s">
        <v>314</v>
      </c>
      <c r="R25" s="126">
        <v>20</v>
      </c>
      <c r="S25" s="177"/>
      <c r="T25" s="477">
        <f>R25/140</f>
        <v>0.14285714285714285</v>
      </c>
      <c r="U25" s="177"/>
      <c r="V25" s="189"/>
      <c r="W25" s="530"/>
      <c r="X25" s="126"/>
      <c r="Y25" s="126"/>
      <c r="Z25" s="177"/>
      <c r="AA25" s="177"/>
      <c r="AB25" s="177"/>
      <c r="AC25" s="189"/>
      <c r="AD25" s="530"/>
      <c r="AE25" s="126"/>
      <c r="AF25" s="483"/>
      <c r="AG25" s="312"/>
      <c r="AH25" s="312"/>
      <c r="AI25" s="312"/>
      <c r="AJ25" s="189"/>
      <c r="AU25" s="98"/>
      <c r="AY25" s="98"/>
      <c r="AZ25" s="98"/>
      <c r="BA25" s="98"/>
      <c r="BB25" s="98"/>
      <c r="BC25" s="98"/>
    </row>
    <row r="26" spans="1:55" ht="18" customHeight="1" x14ac:dyDescent="0.25">
      <c r="A26" s="529"/>
      <c r="B26" s="592"/>
      <c r="C26" s="190"/>
      <c r="D26" s="191"/>
      <c r="E26" s="177"/>
      <c r="F26" s="177"/>
      <c r="G26" s="177"/>
      <c r="H26" s="130"/>
      <c r="I26" s="531"/>
      <c r="J26" s="126"/>
      <c r="K26" s="126"/>
      <c r="L26" s="177"/>
      <c r="M26" s="177"/>
      <c r="N26" s="177"/>
      <c r="O26" s="311"/>
      <c r="P26" s="531"/>
      <c r="Q26" s="126" t="s">
        <v>86</v>
      </c>
      <c r="R26" s="126">
        <v>30</v>
      </c>
      <c r="S26" s="177"/>
      <c r="T26" s="177"/>
      <c r="U26" s="177">
        <f>R26/100</f>
        <v>0.3</v>
      </c>
      <c r="V26" s="189"/>
      <c r="W26" s="531"/>
      <c r="X26" s="126"/>
      <c r="Y26" s="483"/>
      <c r="Z26" s="177"/>
      <c r="AA26" s="177"/>
      <c r="AB26" s="177"/>
      <c r="AC26" s="189"/>
      <c r="AD26" s="531"/>
      <c r="AE26" s="126"/>
      <c r="AF26" s="483"/>
      <c r="AG26" s="312"/>
      <c r="AH26" s="312"/>
      <c r="AI26" s="312"/>
      <c r="AJ26" s="189"/>
      <c r="AL26" s="98"/>
      <c r="AP26" s="43"/>
      <c r="AQ26" s="98"/>
      <c r="AR26" s="98"/>
      <c r="AS26" s="98"/>
      <c r="AT26" s="98"/>
      <c r="AU26" s="98"/>
      <c r="AY26" s="98"/>
      <c r="AZ26" s="98"/>
      <c r="BA26" s="98"/>
      <c r="BB26" s="98"/>
      <c r="BC26" s="98"/>
    </row>
    <row r="27" spans="1:55" ht="18" customHeight="1" x14ac:dyDescent="0.25">
      <c r="A27" s="214" t="s">
        <v>53</v>
      </c>
      <c r="B27" s="482" t="s">
        <v>40</v>
      </c>
      <c r="C27" s="82"/>
      <c r="D27" s="59"/>
      <c r="E27" s="175"/>
      <c r="F27" s="175"/>
      <c r="G27" s="175"/>
      <c r="H27" s="38"/>
      <c r="I27" s="482" t="s">
        <v>14</v>
      </c>
      <c r="J27" s="483" t="s">
        <v>14</v>
      </c>
      <c r="K27" s="262" t="s">
        <v>58</v>
      </c>
      <c r="L27" s="175"/>
      <c r="M27" s="175"/>
      <c r="N27" s="175"/>
      <c r="O27" s="124"/>
      <c r="P27" s="482" t="s">
        <v>14</v>
      </c>
      <c r="Q27" s="483"/>
      <c r="R27" s="262"/>
      <c r="S27" s="175"/>
      <c r="T27" s="175"/>
      <c r="U27" s="175"/>
      <c r="V27" s="130"/>
      <c r="W27" s="484" t="s">
        <v>40</v>
      </c>
      <c r="X27" s="483" t="s">
        <v>146</v>
      </c>
      <c r="Y27" s="41" t="s">
        <v>150</v>
      </c>
      <c r="Z27" s="175"/>
      <c r="AA27" s="175"/>
      <c r="AB27" s="175"/>
      <c r="AC27" s="124"/>
      <c r="AD27" s="485" t="s">
        <v>146</v>
      </c>
      <c r="AE27" s="483"/>
      <c r="AF27" s="41"/>
      <c r="AG27" s="175"/>
      <c r="AH27" s="175"/>
      <c r="AI27" s="175"/>
      <c r="AJ27" s="124"/>
      <c r="AK27" s="98"/>
      <c r="AL27" s="98"/>
      <c r="AM27" s="237"/>
      <c r="AN27" s="486"/>
      <c r="AO27" s="486"/>
      <c r="AP27" s="486"/>
      <c r="AQ27" s="98"/>
      <c r="AR27" s="98"/>
      <c r="AS27" s="98"/>
      <c r="AT27" s="98"/>
      <c r="AU27" s="98"/>
    </row>
    <row r="28" spans="1:55" ht="18" customHeight="1" thickBot="1" x14ac:dyDescent="0.3">
      <c r="A28" s="326" t="s">
        <v>15</v>
      </c>
      <c r="B28" s="68" t="s">
        <v>0</v>
      </c>
      <c r="C28" s="485" t="str">
        <f>月菜單!J13</f>
        <v>奶皇包</v>
      </c>
      <c r="D28" s="486" t="s">
        <v>302</v>
      </c>
      <c r="E28" s="216"/>
      <c r="F28" s="216"/>
      <c r="G28" s="216"/>
      <c r="H28" s="217"/>
      <c r="I28" s="68" t="s">
        <v>0</v>
      </c>
      <c r="J28" s="40"/>
      <c r="K28" s="70"/>
      <c r="L28" s="216"/>
      <c r="M28" s="216"/>
      <c r="N28" s="216"/>
      <c r="O28" s="69"/>
      <c r="P28" s="68" t="s">
        <v>0</v>
      </c>
      <c r="Q28" s="40" t="s">
        <v>154</v>
      </c>
      <c r="R28" s="59" t="s">
        <v>155</v>
      </c>
      <c r="S28" s="176"/>
      <c r="T28" s="176"/>
      <c r="U28" s="176"/>
      <c r="V28" s="130"/>
      <c r="W28" s="68" t="s">
        <v>0</v>
      </c>
      <c r="X28" s="146"/>
      <c r="Y28" s="70"/>
      <c r="Z28" s="176"/>
      <c r="AA28" s="176"/>
      <c r="AB28" s="176"/>
      <c r="AC28" s="69"/>
      <c r="AD28" s="68" t="s">
        <v>0</v>
      </c>
      <c r="AE28" s="82" t="str">
        <f>月菜單!J17</f>
        <v>芝麻蛋捲</v>
      </c>
      <c r="AF28" s="59" t="s">
        <v>379</v>
      </c>
      <c r="AG28" s="176"/>
      <c r="AH28" s="176"/>
      <c r="AI28" s="176"/>
      <c r="AJ28" s="69"/>
      <c r="AL28" s="98"/>
      <c r="AM28" s="237"/>
      <c r="AU28" s="98"/>
      <c r="AY28" s="98"/>
      <c r="AZ28" s="98"/>
      <c r="BA28" s="98"/>
      <c r="BB28" s="98"/>
      <c r="BC28" s="98"/>
    </row>
    <row r="29" spans="1:55" ht="18" customHeight="1" x14ac:dyDescent="0.25">
      <c r="A29" s="629" t="s">
        <v>16</v>
      </c>
      <c r="B29" s="535" t="s">
        <v>17</v>
      </c>
      <c r="C29" s="609"/>
      <c r="D29" s="290"/>
      <c r="E29" s="290">
        <f>SUM(E5:E28)</f>
        <v>6</v>
      </c>
      <c r="F29" s="290">
        <f>SUM(F5:F28)</f>
        <v>2.8928571428571423</v>
      </c>
      <c r="G29" s="290">
        <f>SUM(G5:G26)</f>
        <v>1.6500000000000001</v>
      </c>
      <c r="H29" s="290"/>
      <c r="I29" s="535" t="s">
        <v>17</v>
      </c>
      <c r="J29" s="536"/>
      <c r="K29" s="327"/>
      <c r="L29" s="313">
        <f>SUM(L5:L28)</f>
        <v>6.35</v>
      </c>
      <c r="M29" s="313">
        <f>SUM(M5:M28)</f>
        <v>2.795844155844156</v>
      </c>
      <c r="N29" s="313">
        <f>SUM(N5:N28)</f>
        <v>1.5</v>
      </c>
      <c r="O29" s="291"/>
      <c r="P29" s="535" t="s">
        <v>17</v>
      </c>
      <c r="Q29" s="536"/>
      <c r="R29" s="369"/>
      <c r="S29" s="290">
        <f>SUM(S5:S28)</f>
        <v>6.2352941176470589</v>
      </c>
      <c r="T29" s="476">
        <f>SUM(T5:T28)</f>
        <v>2.9061038961038963</v>
      </c>
      <c r="U29" s="290">
        <f>SUM(U5:U28)</f>
        <v>1.7000000000000002</v>
      </c>
      <c r="V29" s="291"/>
      <c r="W29" s="535" t="s">
        <v>17</v>
      </c>
      <c r="X29" s="609"/>
      <c r="Y29" s="327"/>
      <c r="Z29" s="328">
        <f>SUM(Z5:Z28)</f>
        <v>6</v>
      </c>
      <c r="AA29" s="329">
        <f>SUM(AA5:AA28)</f>
        <v>2.8571428571428572</v>
      </c>
      <c r="AB29" s="368">
        <f>SUM(AB5:AB28)</f>
        <v>1.6</v>
      </c>
      <c r="AC29" s="291"/>
      <c r="AD29" s="535" t="s">
        <v>17</v>
      </c>
      <c r="AE29" s="609"/>
      <c r="AF29" s="290"/>
      <c r="AG29" s="328">
        <f>SUM(AG5:AG28)</f>
        <v>6.117647058823529</v>
      </c>
      <c r="AH29" s="429">
        <f>SUM(AH5:AH28)</f>
        <v>2.5603896103896102</v>
      </c>
      <c r="AI29" s="368">
        <f>SUM(AI5:AI28)</f>
        <v>1.8</v>
      </c>
      <c r="AJ29" s="291"/>
      <c r="AL29" s="98"/>
      <c r="AM29" s="237"/>
      <c r="AU29" s="98"/>
      <c r="AY29" s="98"/>
      <c r="AZ29" s="98"/>
      <c r="BA29" s="98"/>
      <c r="BB29" s="98"/>
      <c r="BC29" s="98"/>
    </row>
    <row r="30" spans="1:55" ht="18" customHeight="1" x14ac:dyDescent="0.25">
      <c r="A30" s="630"/>
      <c r="B30" s="532" t="s">
        <v>44</v>
      </c>
      <c r="C30" s="533"/>
      <c r="D30" s="184">
        <f>E29</f>
        <v>6</v>
      </c>
      <c r="E30" s="177"/>
      <c r="F30" s="177"/>
      <c r="G30" s="177"/>
      <c r="H30" s="177"/>
      <c r="I30" s="532" t="s">
        <v>44</v>
      </c>
      <c r="J30" s="533"/>
      <c r="K30" s="184">
        <f>L29</f>
        <v>6.35</v>
      </c>
      <c r="L30" s="126"/>
      <c r="M30" s="177"/>
      <c r="N30" s="177"/>
      <c r="O30" s="124"/>
      <c r="P30" s="532" t="s">
        <v>44</v>
      </c>
      <c r="Q30" s="533"/>
      <c r="R30" s="115">
        <f>S29</f>
        <v>6.2352941176470589</v>
      </c>
      <c r="S30" s="177"/>
      <c r="T30" s="177"/>
      <c r="U30" s="177"/>
      <c r="V30" s="71"/>
      <c r="W30" s="532" t="s">
        <v>44</v>
      </c>
      <c r="X30" s="533"/>
      <c r="Y30" s="184">
        <f>Z29</f>
        <v>6</v>
      </c>
      <c r="Z30" s="177"/>
      <c r="AA30" s="177"/>
      <c r="AB30" s="177"/>
      <c r="AC30" s="124"/>
      <c r="AD30" s="532" t="s">
        <v>44</v>
      </c>
      <c r="AE30" s="533"/>
      <c r="AF30" s="184">
        <f>AG29</f>
        <v>6.117647058823529</v>
      </c>
      <c r="AG30" s="177"/>
      <c r="AH30" s="177"/>
      <c r="AI30" s="177"/>
      <c r="AJ30" s="71"/>
      <c r="AL30" s="98"/>
      <c r="AM30" s="237"/>
      <c r="AU30" s="98"/>
      <c r="AY30" s="98"/>
      <c r="AZ30" s="98"/>
      <c r="BA30" s="98"/>
      <c r="BB30" s="98"/>
      <c r="BC30" s="98"/>
    </row>
    <row r="31" spans="1:55" ht="18" customHeight="1" x14ac:dyDescent="0.25">
      <c r="A31" s="630"/>
      <c r="B31" s="532" t="s">
        <v>37</v>
      </c>
      <c r="C31" s="533"/>
      <c r="D31" s="131">
        <f>F29</f>
        <v>2.8928571428571423</v>
      </c>
      <c r="E31" s="178"/>
      <c r="F31" s="178"/>
      <c r="G31" s="178"/>
      <c r="H31" s="178"/>
      <c r="I31" s="532" t="s">
        <v>37</v>
      </c>
      <c r="J31" s="533"/>
      <c r="K31" s="131">
        <f>M29</f>
        <v>2.795844155844156</v>
      </c>
      <c r="L31" s="131"/>
      <c r="M31" s="178"/>
      <c r="N31" s="178"/>
      <c r="O31" s="124"/>
      <c r="P31" s="532" t="s">
        <v>37</v>
      </c>
      <c r="Q31" s="533"/>
      <c r="R31" s="115">
        <f>T29</f>
        <v>2.9061038961038963</v>
      </c>
      <c r="S31" s="178"/>
      <c r="T31" s="178"/>
      <c r="U31" s="178"/>
      <c r="V31" s="71"/>
      <c r="W31" s="532" t="s">
        <v>37</v>
      </c>
      <c r="X31" s="533"/>
      <c r="Y31" s="131">
        <f>AA29</f>
        <v>2.8571428571428572</v>
      </c>
      <c r="Z31" s="178"/>
      <c r="AA31" s="178"/>
      <c r="AB31" s="178"/>
      <c r="AC31" s="124"/>
      <c r="AD31" s="532" t="s">
        <v>37</v>
      </c>
      <c r="AE31" s="533"/>
      <c r="AF31" s="131">
        <f>AH29</f>
        <v>2.5603896103896102</v>
      </c>
      <c r="AG31" s="178"/>
      <c r="AH31" s="178"/>
      <c r="AI31" s="178"/>
      <c r="AJ31" s="71"/>
      <c r="AL31" s="98"/>
      <c r="AM31" s="237"/>
      <c r="AU31" s="98"/>
      <c r="AY31" s="98"/>
      <c r="AZ31" s="98"/>
      <c r="BA31" s="98"/>
      <c r="BB31" s="98"/>
      <c r="BC31" s="98"/>
    </row>
    <row r="32" spans="1:55" ht="18" customHeight="1" x14ac:dyDescent="0.25">
      <c r="A32" s="630"/>
      <c r="B32" s="532" t="s">
        <v>380</v>
      </c>
      <c r="C32" s="533"/>
      <c r="D32" s="131">
        <f>G29</f>
        <v>1.6500000000000001</v>
      </c>
      <c r="E32" s="178"/>
      <c r="F32" s="178"/>
      <c r="G32" s="178"/>
      <c r="H32" s="178"/>
      <c r="I32" s="532" t="s">
        <v>380</v>
      </c>
      <c r="J32" s="533"/>
      <c r="K32" s="131">
        <f>N29</f>
        <v>1.5</v>
      </c>
      <c r="L32" s="131"/>
      <c r="M32" s="178"/>
      <c r="N32" s="178"/>
      <c r="O32" s="124"/>
      <c r="P32" s="532" t="s">
        <v>375</v>
      </c>
      <c r="Q32" s="533"/>
      <c r="R32" s="115">
        <f>U29</f>
        <v>1.7000000000000002</v>
      </c>
      <c r="S32" s="178"/>
      <c r="T32" s="178"/>
      <c r="U32" s="178"/>
      <c r="V32" s="71"/>
      <c r="W32" s="532" t="s">
        <v>375</v>
      </c>
      <c r="X32" s="533"/>
      <c r="Y32" s="131">
        <f>AB29</f>
        <v>1.6</v>
      </c>
      <c r="Z32" s="178"/>
      <c r="AA32" s="178"/>
      <c r="AB32" s="178"/>
      <c r="AC32" s="124"/>
      <c r="AD32" s="532" t="s">
        <v>375</v>
      </c>
      <c r="AE32" s="533"/>
      <c r="AF32" s="131">
        <f>AI29</f>
        <v>1.8</v>
      </c>
      <c r="AG32" s="178"/>
      <c r="AH32" s="178"/>
      <c r="AI32" s="178"/>
      <c r="AJ32" s="71"/>
      <c r="AL32" s="98"/>
      <c r="AM32" s="98"/>
      <c r="AU32" s="98"/>
      <c r="AY32" s="98"/>
      <c r="AZ32" s="98"/>
      <c r="BA32" s="98"/>
      <c r="BB32" s="98"/>
      <c r="BC32" s="98"/>
    </row>
    <row r="33" spans="1:55" ht="18" customHeight="1" x14ac:dyDescent="0.25">
      <c r="A33" s="630"/>
      <c r="B33" s="532" t="s">
        <v>376</v>
      </c>
      <c r="C33" s="533"/>
      <c r="D33" s="72"/>
      <c r="E33" s="179"/>
      <c r="F33" s="179"/>
      <c r="G33" s="179"/>
      <c r="H33" s="179"/>
      <c r="I33" s="532" t="s">
        <v>376</v>
      </c>
      <c r="J33" s="533"/>
      <c r="K33" s="72">
        <v>1</v>
      </c>
      <c r="L33" s="72"/>
      <c r="M33" s="179"/>
      <c r="N33" s="179"/>
      <c r="O33" s="124"/>
      <c r="P33" s="532" t="s">
        <v>376</v>
      </c>
      <c r="Q33" s="533"/>
      <c r="R33" s="119"/>
      <c r="S33" s="179"/>
      <c r="T33" s="179"/>
      <c r="U33" s="179"/>
      <c r="V33" s="71"/>
      <c r="W33" s="532" t="s">
        <v>376</v>
      </c>
      <c r="X33" s="533"/>
      <c r="Y33" s="72">
        <v>1</v>
      </c>
      <c r="Z33" s="179"/>
      <c r="AA33" s="179"/>
      <c r="AB33" s="179"/>
      <c r="AC33" s="124"/>
      <c r="AD33" s="532" t="s">
        <v>376</v>
      </c>
      <c r="AE33" s="533"/>
      <c r="AF33" s="72"/>
      <c r="AG33" s="179"/>
      <c r="AH33" s="179"/>
      <c r="AI33" s="179"/>
      <c r="AJ33" s="71"/>
      <c r="AL33" s="98"/>
      <c r="AM33" s="110"/>
      <c r="AU33" s="98"/>
      <c r="AY33" s="98"/>
      <c r="AZ33" s="98"/>
      <c r="BA33" s="98"/>
      <c r="BB33" s="98"/>
      <c r="BC33" s="98"/>
    </row>
    <row r="34" spans="1:55" ht="18" customHeight="1" x14ac:dyDescent="0.25">
      <c r="A34" s="630"/>
      <c r="B34" s="540" t="s">
        <v>110</v>
      </c>
      <c r="C34" s="541"/>
      <c r="D34" s="90"/>
      <c r="E34" s="180"/>
      <c r="F34" s="180"/>
      <c r="G34" s="180"/>
      <c r="H34" s="180"/>
      <c r="I34" s="540" t="s">
        <v>11</v>
      </c>
      <c r="J34" s="541"/>
      <c r="K34" s="90"/>
      <c r="L34" s="90"/>
      <c r="M34" s="180"/>
      <c r="N34" s="180"/>
      <c r="O34" s="37"/>
      <c r="P34" s="540" t="s">
        <v>62</v>
      </c>
      <c r="Q34" s="541"/>
      <c r="R34" s="90"/>
      <c r="S34" s="180"/>
      <c r="T34" s="180"/>
      <c r="U34" s="180"/>
      <c r="V34" s="91"/>
      <c r="W34" s="532" t="s">
        <v>11</v>
      </c>
      <c r="X34" s="533"/>
      <c r="Y34" s="90"/>
      <c r="Z34" s="180"/>
      <c r="AA34" s="180"/>
      <c r="AB34" s="180"/>
      <c r="AC34" s="37"/>
      <c r="AD34" s="532" t="s">
        <v>11</v>
      </c>
      <c r="AE34" s="533"/>
      <c r="AF34" s="90"/>
      <c r="AG34" s="180"/>
      <c r="AH34" s="180"/>
      <c r="AI34" s="180"/>
      <c r="AJ34" s="91"/>
      <c r="AL34" s="98"/>
      <c r="AM34" s="110"/>
      <c r="AU34" s="98"/>
    </row>
    <row r="35" spans="1:55" s="26" customFormat="1" ht="18" customHeight="1" x14ac:dyDescent="0.25">
      <c r="A35" s="630"/>
      <c r="B35" s="532" t="s">
        <v>10</v>
      </c>
      <c r="C35" s="533"/>
      <c r="D35" s="94">
        <v>2.5</v>
      </c>
      <c r="E35" s="121"/>
      <c r="F35" s="121"/>
      <c r="G35" s="121"/>
      <c r="H35" s="121"/>
      <c r="I35" s="532" t="s">
        <v>10</v>
      </c>
      <c r="J35" s="533"/>
      <c r="K35" s="94" t="s">
        <v>46</v>
      </c>
      <c r="L35" s="94"/>
      <c r="M35" s="121"/>
      <c r="N35" s="121"/>
      <c r="O35" s="92"/>
      <c r="P35" s="532" t="s">
        <v>10</v>
      </c>
      <c r="Q35" s="533"/>
      <c r="R35" s="94" t="s">
        <v>46</v>
      </c>
      <c r="S35" s="121"/>
      <c r="T35" s="121"/>
      <c r="U35" s="121"/>
      <c r="V35" s="79"/>
      <c r="W35" s="532" t="s">
        <v>10</v>
      </c>
      <c r="X35" s="533"/>
      <c r="Y35" s="81" t="s">
        <v>46</v>
      </c>
      <c r="Z35" s="181"/>
      <c r="AA35" s="181"/>
      <c r="AB35" s="181"/>
      <c r="AC35" s="79"/>
      <c r="AD35" s="532" t="s">
        <v>10</v>
      </c>
      <c r="AE35" s="533"/>
      <c r="AF35" s="81">
        <v>2.5</v>
      </c>
      <c r="AG35" s="181"/>
      <c r="AH35" s="181"/>
      <c r="AI35" s="181"/>
      <c r="AJ35" s="79"/>
      <c r="AM35" s="110"/>
      <c r="AU35" s="98"/>
      <c r="AV35" s="263"/>
      <c r="AW35" s="263"/>
      <c r="AX35" s="263"/>
    </row>
    <row r="36" spans="1:55" s="26" customFormat="1" ht="18" customHeight="1" thickBot="1" x14ac:dyDescent="0.3">
      <c r="A36" s="631"/>
      <c r="B36" s="538" t="s">
        <v>45</v>
      </c>
      <c r="C36" s="539"/>
      <c r="D36" s="267">
        <f>D30*70+D31*75+D32*25+D33*60+D35*45</f>
        <v>790.71428571428567</v>
      </c>
      <c r="E36" s="268"/>
      <c r="F36" s="268"/>
      <c r="G36" s="268"/>
      <c r="H36" s="268"/>
      <c r="I36" s="538" t="s">
        <v>45</v>
      </c>
      <c r="J36" s="539"/>
      <c r="K36" s="267">
        <f>K30*70+K31*75+K32*25+K33*60+K35*45</f>
        <v>864.18831168831173</v>
      </c>
      <c r="L36" s="267"/>
      <c r="M36" s="268"/>
      <c r="N36" s="268"/>
      <c r="O36" s="147"/>
      <c r="P36" s="538" t="s">
        <v>45</v>
      </c>
      <c r="Q36" s="539"/>
      <c r="R36" s="267">
        <f>R30*70+R31*75+R32*25+R33*60+R35*45</f>
        <v>809.42838044308633</v>
      </c>
      <c r="S36" s="268"/>
      <c r="T36" s="268"/>
      <c r="U36" s="406"/>
      <c r="V36" s="80"/>
      <c r="W36" s="611" t="s">
        <v>45</v>
      </c>
      <c r="X36" s="543"/>
      <c r="Y36" s="78">
        <f>Y30*70+Y31*75+Y32*25+Y33*60+Y35*45</f>
        <v>846.78571428571422</v>
      </c>
      <c r="Z36" s="182"/>
      <c r="AA36" s="182"/>
      <c r="AB36" s="408"/>
      <c r="AC36" s="498"/>
      <c r="AD36" s="611" t="s">
        <v>45</v>
      </c>
      <c r="AE36" s="543"/>
      <c r="AF36" s="78">
        <f>AF30*70+AF31*75+AF32*25+AF33*60+AF35*45</f>
        <v>777.76451489686781</v>
      </c>
      <c r="AG36" s="182"/>
      <c r="AH36" s="182"/>
      <c r="AI36" s="408"/>
      <c r="AJ36" s="498"/>
      <c r="AM36" s="110"/>
      <c r="AU36" s="98"/>
      <c r="AV36" s="263"/>
      <c r="AW36" s="263"/>
      <c r="AX36" s="263"/>
    </row>
    <row r="37" spans="1:55" s="254" customFormat="1" ht="27" customHeight="1" x14ac:dyDescent="0.25">
      <c r="A37" s="252" t="s">
        <v>18</v>
      </c>
      <c r="B37" s="245"/>
      <c r="C37" s="245"/>
      <c r="D37" s="252"/>
      <c r="E37" s="252"/>
      <c r="F37" s="252"/>
      <c r="G37" s="252"/>
      <c r="I37" s="254" t="s">
        <v>19</v>
      </c>
      <c r="K37" s="252" t="s">
        <v>23</v>
      </c>
      <c r="L37" s="252"/>
      <c r="M37" s="252"/>
      <c r="N37" s="252"/>
      <c r="O37" s="252"/>
      <c r="P37" s="252"/>
      <c r="Q37" s="252"/>
      <c r="R37" s="252" t="s">
        <v>151</v>
      </c>
      <c r="S37" s="252"/>
      <c r="T37" s="252"/>
      <c r="U37" s="252"/>
      <c r="V37" s="252"/>
      <c r="W37" s="252"/>
      <c r="Y37" s="254" t="s">
        <v>21</v>
      </c>
      <c r="Z37" s="252"/>
      <c r="AA37" s="252"/>
      <c r="AB37" s="252"/>
      <c r="AG37" s="252"/>
      <c r="AH37" s="252"/>
      <c r="AI37" s="252"/>
    </row>
    <row r="38" spans="1:55" s="30" customFormat="1" ht="19.5" x14ac:dyDescent="0.25">
      <c r="A38" s="523" t="s">
        <v>22</v>
      </c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481"/>
      <c r="N38" s="481"/>
      <c r="O38" s="32"/>
      <c r="P38" s="32"/>
      <c r="Q38" s="32"/>
      <c r="R38" s="32"/>
      <c r="S38" s="32"/>
      <c r="T38" s="32"/>
      <c r="U38" s="32"/>
      <c r="V38" s="32"/>
      <c r="W38" s="32"/>
      <c r="X38" s="29"/>
      <c r="AG38" s="29"/>
      <c r="AH38" s="29"/>
      <c r="AI38" s="29"/>
      <c r="AK38" s="29"/>
      <c r="AL38" s="29"/>
      <c r="AM38" s="29"/>
      <c r="AU38" s="98"/>
      <c r="AV38" s="263"/>
      <c r="AW38" s="263"/>
      <c r="AX38" s="263"/>
    </row>
    <row r="39" spans="1:55" s="30" customFormat="1" ht="19.5" x14ac:dyDescent="0.25">
      <c r="A39" s="519" t="s">
        <v>13</v>
      </c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29"/>
      <c r="AG39" s="29"/>
      <c r="AH39" s="29"/>
      <c r="AI39" s="29"/>
      <c r="AK39" s="29"/>
      <c r="AL39" s="29"/>
      <c r="AM39" s="29"/>
      <c r="AU39" s="98"/>
      <c r="AV39" s="263"/>
      <c r="AW39" s="263"/>
      <c r="AX39" s="263"/>
    </row>
    <row r="40" spans="1:55" s="30" customFormat="1" ht="19.5" x14ac:dyDescent="0.25">
      <c r="A40" s="490" t="s">
        <v>12</v>
      </c>
      <c r="B40" s="490"/>
      <c r="C40" s="490"/>
      <c r="D40" s="29"/>
      <c r="E40" s="29"/>
      <c r="F40" s="29"/>
      <c r="G40" s="29"/>
      <c r="H40" s="29"/>
      <c r="I40" s="29"/>
      <c r="J40" s="29"/>
      <c r="K40" s="32"/>
      <c r="L40" s="490"/>
      <c r="M40" s="29"/>
      <c r="N40" s="29"/>
      <c r="O40" s="29"/>
      <c r="P40" s="32"/>
      <c r="Q40" s="32"/>
      <c r="R40" s="32"/>
      <c r="S40" s="29"/>
      <c r="T40" s="29"/>
      <c r="U40" s="29"/>
      <c r="V40" s="32"/>
      <c r="W40" s="33"/>
      <c r="X40" s="29"/>
      <c r="Y40" s="29"/>
      <c r="AG40" s="29"/>
      <c r="AH40" s="29"/>
      <c r="AI40" s="29"/>
      <c r="AU40" s="98"/>
      <c r="AV40" s="263"/>
      <c r="AW40" s="263"/>
      <c r="AX40" s="263"/>
    </row>
    <row r="41" spans="1:55" x14ac:dyDescent="0.25">
      <c r="A41" s="98"/>
      <c r="B41" s="98"/>
      <c r="C41" s="486"/>
      <c r="D41" s="98"/>
      <c r="K41" s="98"/>
      <c r="L41" s="98"/>
      <c r="V41" s="98"/>
      <c r="W41" s="486"/>
      <c r="X41" s="98"/>
      <c r="AU41" s="27"/>
      <c r="AV41" s="26"/>
      <c r="AW41" s="26"/>
      <c r="AX41" s="26"/>
    </row>
    <row r="42" spans="1:55" x14ac:dyDescent="0.25">
      <c r="A42" s="98"/>
      <c r="B42" s="98"/>
      <c r="V42" s="98"/>
      <c r="W42" s="486"/>
      <c r="X42" s="98"/>
      <c r="AU42" s="27"/>
      <c r="AV42" s="26"/>
      <c r="AW42" s="26"/>
      <c r="AX42" s="26"/>
    </row>
    <row r="43" spans="1:55" x14ac:dyDescent="0.25">
      <c r="AU43" s="98"/>
    </row>
    <row r="48" spans="1:55" x14ac:dyDescent="0.25">
      <c r="H48" s="262"/>
      <c r="I48" s="262"/>
      <c r="J48" s="262"/>
    </row>
  </sheetData>
  <mergeCells count="94">
    <mergeCell ref="Q18:Q20"/>
    <mergeCell ref="P17:P20"/>
    <mergeCell ref="P21:P26"/>
    <mergeCell ref="I32:J32"/>
    <mergeCell ref="I33:J33"/>
    <mergeCell ref="I30:J30"/>
    <mergeCell ref="I31:J31"/>
    <mergeCell ref="I22:I26"/>
    <mergeCell ref="I29:J29"/>
    <mergeCell ref="I17:I21"/>
    <mergeCell ref="J18:J21"/>
    <mergeCell ref="A5:A6"/>
    <mergeCell ref="C18:C21"/>
    <mergeCell ref="A7:A11"/>
    <mergeCell ref="A17:A21"/>
    <mergeCell ref="B17:B21"/>
    <mergeCell ref="A12:A16"/>
    <mergeCell ref="P5:P6"/>
    <mergeCell ref="P7:P11"/>
    <mergeCell ref="I5:I6"/>
    <mergeCell ref="P12:P16"/>
    <mergeCell ref="B5:B6"/>
    <mergeCell ref="B7:B11"/>
    <mergeCell ref="B12:B16"/>
    <mergeCell ref="I7:I11"/>
    <mergeCell ref="I12:I16"/>
    <mergeCell ref="B22:B26"/>
    <mergeCell ref="AD35:AE35"/>
    <mergeCell ref="P36:Q36"/>
    <mergeCell ref="W36:X36"/>
    <mergeCell ref="AD36:AE36"/>
    <mergeCell ref="AD33:AE33"/>
    <mergeCell ref="P35:Q35"/>
    <mergeCell ref="AD34:AE34"/>
    <mergeCell ref="W35:X35"/>
    <mergeCell ref="P33:Q33"/>
    <mergeCell ref="W33:X33"/>
    <mergeCell ref="P34:Q34"/>
    <mergeCell ref="W34:X34"/>
    <mergeCell ref="AD32:AE32"/>
    <mergeCell ref="P30:Q30"/>
    <mergeCell ref="W30:X30"/>
    <mergeCell ref="A39:X39"/>
    <mergeCell ref="A29:A36"/>
    <mergeCell ref="A22:A26"/>
    <mergeCell ref="B33:C33"/>
    <mergeCell ref="B34:C34"/>
    <mergeCell ref="B35:C35"/>
    <mergeCell ref="B36:C36"/>
    <mergeCell ref="B32:C32"/>
    <mergeCell ref="B29:C29"/>
    <mergeCell ref="A38:L38"/>
    <mergeCell ref="I35:J35"/>
    <mergeCell ref="I36:J36"/>
    <mergeCell ref="I34:J34"/>
    <mergeCell ref="P29:Q29"/>
    <mergeCell ref="B30:C30"/>
    <mergeCell ref="B31:C31"/>
    <mergeCell ref="AD30:AE30"/>
    <mergeCell ref="P31:Q31"/>
    <mergeCell ref="W31:X31"/>
    <mergeCell ref="AD31:AE31"/>
    <mergeCell ref="P32:Q32"/>
    <mergeCell ref="W32:X32"/>
    <mergeCell ref="AD29:AE29"/>
    <mergeCell ref="AD12:AD16"/>
    <mergeCell ref="AD22:AD26"/>
    <mergeCell ref="W22:W26"/>
    <mergeCell ref="W29:X29"/>
    <mergeCell ref="A1:AJ1"/>
    <mergeCell ref="D2:K2"/>
    <mergeCell ref="O2:V2"/>
    <mergeCell ref="X2:AJ2"/>
    <mergeCell ref="B3:C3"/>
    <mergeCell ref="P3:Q3"/>
    <mergeCell ref="R3:V3"/>
    <mergeCell ref="W3:X3"/>
    <mergeCell ref="Y3:AC3"/>
    <mergeCell ref="AD3:AE3"/>
    <mergeCell ref="AF3:AJ3"/>
    <mergeCell ref="D3:H3"/>
    <mergeCell ref="K3:O3"/>
    <mergeCell ref="I3:J3"/>
    <mergeCell ref="AM3:AQ3"/>
    <mergeCell ref="W7:W11"/>
    <mergeCell ref="W5:W6"/>
    <mergeCell ref="AD5:AD6"/>
    <mergeCell ref="X18:X21"/>
    <mergeCell ref="W17:W21"/>
    <mergeCell ref="W12:W16"/>
    <mergeCell ref="AD17:AD21"/>
    <mergeCell ref="AK3:AL3"/>
    <mergeCell ref="AE18:AE21"/>
    <mergeCell ref="AD7:AD11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9"/>
  <sheetViews>
    <sheetView zoomScale="75" zoomScaleNormal="75" workbookViewId="0">
      <selection activeCell="K30" sqref="K30"/>
    </sheetView>
  </sheetViews>
  <sheetFormatPr defaultRowHeight="16.5" x14ac:dyDescent="0.25"/>
  <cols>
    <col min="1" max="4" width="9" style="256"/>
    <col min="5" max="7" width="5.625" style="256" hidden="1" customWidth="1"/>
    <col min="8" max="8" width="5.625" style="256" customWidth="1"/>
    <col min="9" max="9" width="8.625" style="256" customWidth="1"/>
    <col min="10" max="10" width="9.625" style="256" customWidth="1"/>
    <col min="11" max="11" width="9" style="256"/>
    <col min="12" max="14" width="5.625" style="256" hidden="1" customWidth="1"/>
    <col min="15" max="15" width="5.625" style="256" customWidth="1"/>
    <col min="16" max="18" width="9" style="256"/>
    <col min="19" max="21" width="5.625" style="256" hidden="1" customWidth="1"/>
    <col min="22" max="22" width="5.625" style="256" customWidth="1"/>
    <col min="23" max="23" width="9" style="256"/>
    <col min="24" max="24" width="9" style="256" customWidth="1"/>
    <col min="25" max="25" width="9" style="256"/>
    <col min="26" max="28" width="5.625" style="256" hidden="1" customWidth="1"/>
    <col min="29" max="29" width="5.875" style="256" customWidth="1"/>
    <col min="30" max="32" width="9" style="256"/>
    <col min="33" max="35" width="5.625" style="256" hidden="1" customWidth="1"/>
    <col min="36" max="36" width="5.875" style="256" customWidth="1"/>
    <col min="37" max="16384" width="9" style="256"/>
  </cols>
  <sheetData>
    <row r="1" spans="1:52" s="271" customFormat="1" ht="21" x14ac:dyDescent="0.25">
      <c r="A1" s="589" t="s">
        <v>410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</row>
    <row r="2" spans="1:52" s="271" customFormat="1" ht="20.25" thickBot="1" x14ac:dyDescent="0.3">
      <c r="A2" s="2" t="s">
        <v>59</v>
      </c>
      <c r="B2" s="2"/>
      <c r="C2" s="2"/>
      <c r="D2" s="648" t="s">
        <v>5</v>
      </c>
      <c r="E2" s="648"/>
      <c r="F2" s="648"/>
      <c r="G2" s="648"/>
      <c r="H2" s="648"/>
      <c r="I2" s="648"/>
      <c r="J2" s="648"/>
      <c r="O2" s="649" t="s">
        <v>7</v>
      </c>
      <c r="P2" s="649"/>
      <c r="Q2" s="649"/>
      <c r="R2" s="649"/>
      <c r="S2" s="649"/>
      <c r="T2" s="649"/>
      <c r="U2" s="649"/>
      <c r="V2" s="649"/>
      <c r="W2" s="272"/>
      <c r="X2" s="650" t="s">
        <v>4</v>
      </c>
      <c r="Y2" s="650"/>
      <c r="Z2" s="650"/>
      <c r="AA2" s="650"/>
      <c r="AB2" s="650"/>
      <c r="AC2" s="650"/>
      <c r="AD2" s="650"/>
      <c r="AE2" s="650"/>
      <c r="AF2" s="650"/>
      <c r="AG2" s="650"/>
      <c r="AH2" s="160"/>
      <c r="AI2" s="160"/>
      <c r="AJ2" s="160"/>
      <c r="AK2" s="160"/>
    </row>
    <row r="3" spans="1:52" s="148" customFormat="1" ht="17.25" thickBot="1" x14ac:dyDescent="0.3">
      <c r="A3" s="39" t="s">
        <v>149</v>
      </c>
      <c r="B3" s="596" t="s">
        <v>265</v>
      </c>
      <c r="C3" s="597"/>
      <c r="D3" s="593" t="s">
        <v>77</v>
      </c>
      <c r="E3" s="594"/>
      <c r="F3" s="594"/>
      <c r="G3" s="594"/>
      <c r="H3" s="595"/>
      <c r="I3" s="596">
        <v>45832</v>
      </c>
      <c r="J3" s="597"/>
      <c r="K3" s="593" t="s">
        <v>367</v>
      </c>
      <c r="L3" s="594"/>
      <c r="M3" s="594"/>
      <c r="N3" s="594"/>
      <c r="O3" s="653"/>
      <c r="P3" s="636" t="s">
        <v>368</v>
      </c>
      <c r="Q3" s="637"/>
      <c r="R3" s="594" t="s">
        <v>128</v>
      </c>
      <c r="S3" s="594"/>
      <c r="T3" s="594"/>
      <c r="U3" s="594"/>
      <c r="V3" s="595"/>
      <c r="W3" s="652">
        <v>45834</v>
      </c>
      <c r="X3" s="637"/>
      <c r="Y3" s="594" t="s">
        <v>369</v>
      </c>
      <c r="Z3" s="594"/>
      <c r="AA3" s="594"/>
      <c r="AB3" s="594"/>
      <c r="AC3" s="595"/>
      <c r="AD3" s="651">
        <v>45835</v>
      </c>
      <c r="AE3" s="637"/>
      <c r="AF3" s="594" t="s">
        <v>370</v>
      </c>
      <c r="AG3" s="594"/>
      <c r="AH3" s="594"/>
      <c r="AI3" s="594"/>
      <c r="AJ3" s="595"/>
    </row>
    <row r="4" spans="1:52" s="148" customFormat="1" ht="18" customHeight="1" x14ac:dyDescent="0.25">
      <c r="A4" s="213" t="s">
        <v>30</v>
      </c>
      <c r="B4" s="212" t="s">
        <v>47</v>
      </c>
      <c r="C4" s="36" t="s">
        <v>48</v>
      </c>
      <c r="D4" s="36" t="s">
        <v>371</v>
      </c>
      <c r="E4" s="173" t="s">
        <v>89</v>
      </c>
      <c r="F4" s="173" t="s">
        <v>90</v>
      </c>
      <c r="G4" s="173" t="s">
        <v>91</v>
      </c>
      <c r="H4" s="162" t="s">
        <v>49</v>
      </c>
      <c r="I4" s="161" t="s">
        <v>47</v>
      </c>
      <c r="J4" s="36" t="s">
        <v>48</v>
      </c>
      <c r="K4" s="36" t="s">
        <v>371</v>
      </c>
      <c r="L4" s="173" t="s">
        <v>89</v>
      </c>
      <c r="M4" s="173" t="s">
        <v>90</v>
      </c>
      <c r="N4" s="173" t="s">
        <v>91</v>
      </c>
      <c r="O4" s="162" t="s">
        <v>49</v>
      </c>
      <c r="P4" s="161" t="s">
        <v>47</v>
      </c>
      <c r="Q4" s="36" t="s">
        <v>36</v>
      </c>
      <c r="R4" s="36" t="s">
        <v>371</v>
      </c>
      <c r="S4" s="173" t="s">
        <v>89</v>
      </c>
      <c r="T4" s="173" t="s">
        <v>90</v>
      </c>
      <c r="U4" s="173" t="s">
        <v>91</v>
      </c>
      <c r="V4" s="162" t="s">
        <v>49</v>
      </c>
      <c r="W4" s="235" t="s">
        <v>47</v>
      </c>
      <c r="X4" s="5" t="s">
        <v>36</v>
      </c>
      <c r="Y4" s="5" t="s">
        <v>371</v>
      </c>
      <c r="Z4" s="173" t="s">
        <v>89</v>
      </c>
      <c r="AA4" s="173" t="s">
        <v>90</v>
      </c>
      <c r="AB4" s="173" t="s">
        <v>91</v>
      </c>
      <c r="AC4" s="162" t="s">
        <v>49</v>
      </c>
      <c r="AD4" s="415" t="s">
        <v>372</v>
      </c>
      <c r="AE4" s="5" t="s">
        <v>36</v>
      </c>
      <c r="AF4" s="5" t="s">
        <v>371</v>
      </c>
      <c r="AG4" s="5" t="s">
        <v>89</v>
      </c>
      <c r="AH4" s="5" t="s">
        <v>90</v>
      </c>
      <c r="AI4" s="5" t="s">
        <v>91</v>
      </c>
      <c r="AJ4" s="162" t="s">
        <v>49</v>
      </c>
      <c r="AK4" s="8"/>
      <c r="AS4" s="152"/>
      <c r="AT4" s="152"/>
      <c r="AU4" s="152"/>
      <c r="AV4" s="152"/>
      <c r="AW4" s="152"/>
      <c r="AX4" s="152"/>
      <c r="AY4" s="152"/>
      <c r="AZ4" s="152"/>
    </row>
    <row r="5" spans="1:52" ht="18" customHeight="1" x14ac:dyDescent="0.25">
      <c r="A5" s="562" t="s">
        <v>3</v>
      </c>
      <c r="B5" s="660" t="s">
        <v>60</v>
      </c>
      <c r="C5" s="483" t="s">
        <v>106</v>
      </c>
      <c r="D5" s="483">
        <v>120</v>
      </c>
      <c r="E5" s="67">
        <f>D5/20</f>
        <v>6</v>
      </c>
      <c r="F5" s="67"/>
      <c r="G5" s="67"/>
      <c r="H5" s="124"/>
      <c r="I5" s="638" t="s">
        <v>153</v>
      </c>
      <c r="J5" s="483" t="s">
        <v>85</v>
      </c>
      <c r="K5" s="483">
        <v>100</v>
      </c>
      <c r="L5" s="67">
        <f>K5/20</f>
        <v>5</v>
      </c>
      <c r="M5" s="67"/>
      <c r="N5" s="67"/>
      <c r="O5" s="130"/>
      <c r="P5" s="568" t="s">
        <v>392</v>
      </c>
      <c r="Q5" s="483" t="s">
        <v>9</v>
      </c>
      <c r="R5" s="483">
        <v>80</v>
      </c>
      <c r="S5" s="483">
        <f>R5/20</f>
        <v>4</v>
      </c>
      <c r="T5" s="67"/>
      <c r="U5" s="67"/>
      <c r="V5" s="130"/>
      <c r="W5" s="638" t="s">
        <v>153</v>
      </c>
      <c r="X5" s="483" t="s">
        <v>85</v>
      </c>
      <c r="Y5" s="483">
        <v>100</v>
      </c>
      <c r="Z5" s="67">
        <f>Y5/20</f>
        <v>5</v>
      </c>
      <c r="AA5" s="67"/>
      <c r="AB5" s="67"/>
      <c r="AC5" s="124"/>
      <c r="AD5" s="660" t="s">
        <v>60</v>
      </c>
      <c r="AE5" s="483" t="s">
        <v>106</v>
      </c>
      <c r="AF5" s="483">
        <v>120</v>
      </c>
      <c r="AG5" s="67">
        <f>AF5/20</f>
        <v>6</v>
      </c>
      <c r="AH5" s="67"/>
      <c r="AI5" s="67"/>
      <c r="AJ5" s="162"/>
      <c r="AL5" s="237"/>
      <c r="AM5" s="83"/>
      <c r="AN5" s="83"/>
      <c r="AO5" s="185"/>
      <c r="AP5" s="185"/>
      <c r="AQ5" s="185"/>
      <c r="AR5" s="486"/>
      <c r="AS5" s="488"/>
      <c r="AT5" s="488"/>
    </row>
    <row r="6" spans="1:52" ht="18" customHeight="1" x14ac:dyDescent="0.25">
      <c r="A6" s="566"/>
      <c r="B6" s="661"/>
      <c r="C6" s="230"/>
      <c r="D6" s="230"/>
      <c r="E6" s="67"/>
      <c r="F6" s="67"/>
      <c r="G6" s="67"/>
      <c r="H6" s="124"/>
      <c r="I6" s="638"/>
      <c r="J6" s="483" t="s">
        <v>152</v>
      </c>
      <c r="K6" s="125">
        <v>20</v>
      </c>
      <c r="L6" s="67">
        <f>K6/20</f>
        <v>1</v>
      </c>
      <c r="M6" s="67"/>
      <c r="N6" s="67"/>
      <c r="O6" s="130"/>
      <c r="P6" s="530"/>
      <c r="Q6" s="493" t="s">
        <v>33</v>
      </c>
      <c r="R6" s="106">
        <v>20</v>
      </c>
      <c r="S6" s="478"/>
      <c r="T6" s="478"/>
      <c r="U6" s="478">
        <f>R6/100</f>
        <v>0.2</v>
      </c>
      <c r="V6" s="130"/>
      <c r="W6" s="638"/>
      <c r="X6" s="125" t="s">
        <v>152</v>
      </c>
      <c r="Y6" s="125">
        <v>20</v>
      </c>
      <c r="Z6" s="67">
        <f>Y6/20</f>
        <v>1</v>
      </c>
      <c r="AA6" s="67"/>
      <c r="AB6" s="67"/>
      <c r="AC6" s="124"/>
      <c r="AD6" s="661"/>
      <c r="AE6" s="230"/>
      <c r="AF6" s="230"/>
      <c r="AG6" s="67"/>
      <c r="AH6" s="67"/>
      <c r="AI6" s="67"/>
      <c r="AJ6" s="162"/>
      <c r="AL6" s="237"/>
      <c r="AM6" s="83"/>
      <c r="AN6" s="83"/>
      <c r="AO6" s="185"/>
      <c r="AP6" s="185"/>
      <c r="AQ6" s="185"/>
      <c r="AR6" s="486"/>
      <c r="AS6" s="488"/>
      <c r="AT6" s="488"/>
    </row>
    <row r="7" spans="1:52" ht="18" customHeight="1" x14ac:dyDescent="0.25">
      <c r="A7" s="562" t="s">
        <v>31</v>
      </c>
      <c r="B7" s="568" t="s">
        <v>325</v>
      </c>
      <c r="C7" s="129" t="s">
        <v>326</v>
      </c>
      <c r="D7" s="129">
        <v>75</v>
      </c>
      <c r="E7" s="310"/>
      <c r="F7" s="310">
        <f>D7/35</f>
        <v>2.1428571428571428</v>
      </c>
      <c r="G7" s="310"/>
      <c r="H7" s="463"/>
      <c r="I7" s="592" t="s">
        <v>162</v>
      </c>
      <c r="J7" s="97" t="s">
        <v>161</v>
      </c>
      <c r="K7" s="483">
        <v>100</v>
      </c>
      <c r="L7" s="169"/>
      <c r="M7" s="114">
        <f>K7*0.65/35</f>
        <v>1.8571428571428572</v>
      </c>
      <c r="N7" s="114"/>
      <c r="O7" s="130"/>
      <c r="P7" s="530"/>
      <c r="Q7" s="106" t="s">
        <v>393</v>
      </c>
      <c r="R7" s="106">
        <v>25</v>
      </c>
      <c r="S7" s="465"/>
      <c r="T7" s="465">
        <f>R7/35</f>
        <v>0.7142857142857143</v>
      </c>
      <c r="U7" s="478"/>
      <c r="V7" s="130"/>
      <c r="W7" s="568" t="s">
        <v>165</v>
      </c>
      <c r="X7" s="126" t="s">
        <v>50</v>
      </c>
      <c r="Y7" s="126">
        <v>80</v>
      </c>
      <c r="Z7" s="114"/>
      <c r="AA7" s="114">
        <f>Y7*0.8/35</f>
        <v>1.8285714285714285</v>
      </c>
      <c r="AB7" s="114"/>
      <c r="AC7" s="124"/>
      <c r="AD7" s="666" t="s">
        <v>192</v>
      </c>
      <c r="AE7" s="98" t="s">
        <v>175</v>
      </c>
      <c r="AF7" s="130">
        <v>105</v>
      </c>
      <c r="AG7" s="258"/>
      <c r="AH7" s="258">
        <f>AF7*0.65/35</f>
        <v>1.95</v>
      </c>
      <c r="AI7" s="258"/>
      <c r="AJ7" s="92"/>
      <c r="AL7" s="237"/>
      <c r="AM7" s="83"/>
      <c r="AN7" s="83"/>
      <c r="AO7" s="185"/>
      <c r="AP7" s="185"/>
      <c r="AQ7" s="185"/>
      <c r="AR7" s="486"/>
      <c r="AS7" s="488"/>
      <c r="AT7" s="488"/>
    </row>
    <row r="8" spans="1:52" ht="18" customHeight="1" x14ac:dyDescent="0.25">
      <c r="A8" s="562"/>
      <c r="B8" s="530"/>
      <c r="C8" s="129" t="s">
        <v>171</v>
      </c>
      <c r="D8" s="129">
        <v>20</v>
      </c>
      <c r="E8" s="310"/>
      <c r="F8" s="310"/>
      <c r="G8" s="310">
        <f>D8/100</f>
        <v>0.2</v>
      </c>
      <c r="H8" s="464"/>
      <c r="I8" s="592"/>
      <c r="J8" s="126" t="s">
        <v>163</v>
      </c>
      <c r="K8" s="126" t="s">
        <v>140</v>
      </c>
      <c r="L8" s="169"/>
      <c r="M8" s="106"/>
      <c r="N8" s="114"/>
      <c r="O8" s="130"/>
      <c r="P8" s="530"/>
      <c r="Q8" s="106" t="s">
        <v>100</v>
      </c>
      <c r="R8" s="106">
        <v>15</v>
      </c>
      <c r="S8" s="478"/>
      <c r="T8" s="478"/>
      <c r="U8" s="478">
        <f t="shared" ref="U8" si="0">R8/100</f>
        <v>0.15</v>
      </c>
      <c r="V8" s="130"/>
      <c r="W8" s="530"/>
      <c r="X8" s="126" t="s">
        <v>157</v>
      </c>
      <c r="Y8" s="126">
        <v>30</v>
      </c>
      <c r="Z8" s="114"/>
      <c r="AA8" s="114"/>
      <c r="AB8" s="114">
        <f>Y8/100</f>
        <v>0.3</v>
      </c>
      <c r="AC8" s="124"/>
      <c r="AD8" s="667"/>
      <c r="AE8" s="190" t="s">
        <v>171</v>
      </c>
      <c r="AF8" s="177">
        <v>20</v>
      </c>
      <c r="AG8" s="258"/>
      <c r="AH8" s="258"/>
      <c r="AI8" s="258">
        <f>AF8/100</f>
        <v>0.2</v>
      </c>
      <c r="AJ8" s="92"/>
      <c r="AL8" s="237"/>
      <c r="AM8" s="83"/>
      <c r="AN8" s="275"/>
      <c r="AO8" s="185"/>
      <c r="AP8" s="185"/>
      <c r="AQ8" s="185"/>
      <c r="AR8" s="486"/>
      <c r="AS8" s="488"/>
      <c r="AT8" s="488"/>
      <c r="AU8" s="488"/>
    </row>
    <row r="9" spans="1:52" ht="18" customHeight="1" x14ac:dyDescent="0.25">
      <c r="A9" s="562"/>
      <c r="B9" s="530"/>
      <c r="C9" s="129" t="s">
        <v>327</v>
      </c>
      <c r="D9" s="483" t="s">
        <v>93</v>
      </c>
      <c r="E9" s="310"/>
      <c r="F9" s="310"/>
      <c r="G9" s="310"/>
      <c r="H9" s="464"/>
      <c r="I9" s="592"/>
      <c r="J9" s="126" t="s">
        <v>197</v>
      </c>
      <c r="K9" s="126">
        <v>20</v>
      </c>
      <c r="L9" s="170"/>
      <c r="M9" s="114"/>
      <c r="N9" s="114">
        <f>K9/100</f>
        <v>0.2</v>
      </c>
      <c r="O9" s="130"/>
      <c r="P9" s="530"/>
      <c r="Q9" s="493" t="s">
        <v>336</v>
      </c>
      <c r="R9" s="67" t="s">
        <v>105</v>
      </c>
      <c r="S9" s="467"/>
      <c r="T9" s="467"/>
      <c r="U9" s="478"/>
      <c r="V9" s="130"/>
      <c r="W9" s="530"/>
      <c r="X9" s="126" t="s">
        <v>166</v>
      </c>
      <c r="Y9" s="126">
        <v>2</v>
      </c>
      <c r="Z9" s="114"/>
      <c r="AA9" s="114"/>
      <c r="AB9" s="114">
        <f>Y9/100</f>
        <v>0.02</v>
      </c>
      <c r="AC9" s="124"/>
      <c r="AD9" s="667"/>
      <c r="AE9" s="190"/>
      <c r="AF9" s="177"/>
      <c r="AG9" s="274"/>
      <c r="AH9" s="274"/>
      <c r="AI9" s="274"/>
      <c r="AJ9" s="92"/>
      <c r="AL9" s="237"/>
      <c r="AM9" s="83"/>
      <c r="AN9" s="43"/>
      <c r="AO9" s="185"/>
      <c r="AP9" s="185"/>
      <c r="AQ9" s="185"/>
      <c r="AR9" s="486"/>
      <c r="AS9" s="488"/>
      <c r="AT9" s="488"/>
      <c r="AU9" s="488"/>
    </row>
    <row r="10" spans="1:52" ht="18" customHeight="1" x14ac:dyDescent="0.25">
      <c r="A10" s="562"/>
      <c r="B10" s="530"/>
      <c r="C10" s="129" t="s">
        <v>328</v>
      </c>
      <c r="D10" s="483" t="s">
        <v>93</v>
      </c>
      <c r="E10" s="310"/>
      <c r="F10" s="310"/>
      <c r="G10" s="310"/>
      <c r="H10" s="464"/>
      <c r="I10" s="592"/>
      <c r="J10" s="126"/>
      <c r="K10" s="126"/>
      <c r="L10" s="170"/>
      <c r="M10" s="114"/>
      <c r="N10" s="114"/>
      <c r="O10" s="130"/>
      <c r="P10" s="530"/>
      <c r="Q10" s="106" t="s">
        <v>394</v>
      </c>
      <c r="R10" s="106">
        <v>40</v>
      </c>
      <c r="S10" s="494"/>
      <c r="T10" s="495">
        <f>R10/55</f>
        <v>0.72727272727272729</v>
      </c>
      <c r="U10" s="478"/>
      <c r="V10" s="130"/>
      <c r="W10" s="530"/>
      <c r="X10" s="126"/>
      <c r="Y10" s="276"/>
      <c r="Z10" s="114"/>
      <c r="AA10" s="114"/>
      <c r="AB10" s="114"/>
      <c r="AC10" s="124"/>
      <c r="AD10" s="667"/>
      <c r="AE10" s="190"/>
      <c r="AF10" s="177"/>
      <c r="AG10" s="258"/>
      <c r="AH10" s="258"/>
      <c r="AI10" s="274"/>
      <c r="AJ10" s="92"/>
      <c r="AK10" s="207"/>
      <c r="AL10" s="187"/>
      <c r="AM10" s="8"/>
      <c r="AN10" s="152"/>
      <c r="AO10" s="185"/>
      <c r="AP10" s="185"/>
      <c r="AQ10" s="185"/>
      <c r="AR10" s="486"/>
      <c r="AS10" s="488"/>
      <c r="AT10" s="488"/>
      <c r="AU10" s="488"/>
    </row>
    <row r="11" spans="1:52" ht="18" customHeight="1" x14ac:dyDescent="0.25">
      <c r="A11" s="562"/>
      <c r="B11" s="531"/>
      <c r="C11" s="129"/>
      <c r="D11" s="129"/>
      <c r="E11" s="310"/>
      <c r="F11" s="310"/>
      <c r="G11" s="310"/>
      <c r="H11" s="464"/>
      <c r="I11" s="592"/>
      <c r="J11" s="126"/>
      <c r="K11" s="126"/>
      <c r="L11" s="114"/>
      <c r="M11" s="114"/>
      <c r="N11" s="114"/>
      <c r="O11" s="130"/>
      <c r="P11" s="530"/>
      <c r="Q11" s="493"/>
      <c r="R11" s="67"/>
      <c r="S11" s="467"/>
      <c r="T11" s="467"/>
      <c r="U11" s="478"/>
      <c r="V11" s="130"/>
      <c r="W11" s="531"/>
      <c r="X11" s="126"/>
      <c r="Y11" s="126"/>
      <c r="Z11" s="114"/>
      <c r="AA11" s="114"/>
      <c r="AB11" s="114"/>
      <c r="AC11" s="124"/>
      <c r="AD11" s="668"/>
      <c r="AE11" s="190"/>
      <c r="AF11" s="177"/>
      <c r="AG11" s="258"/>
      <c r="AH11" s="274"/>
      <c r="AI11" s="274"/>
      <c r="AJ11" s="92"/>
      <c r="AK11" s="83"/>
      <c r="AL11" s="187"/>
      <c r="AM11" s="486"/>
      <c r="AN11" s="152"/>
      <c r="AO11" s="152"/>
      <c r="AP11" s="152"/>
      <c r="AQ11" s="185"/>
      <c r="AR11" s="486"/>
      <c r="AS11" s="488"/>
      <c r="AT11" s="488"/>
      <c r="AU11" s="488"/>
    </row>
    <row r="12" spans="1:52" ht="18" customHeight="1" x14ac:dyDescent="0.25">
      <c r="A12" s="561" t="s">
        <v>32</v>
      </c>
      <c r="B12" s="568" t="s">
        <v>373</v>
      </c>
      <c r="C12" s="126" t="s">
        <v>329</v>
      </c>
      <c r="D12" s="126">
        <v>60</v>
      </c>
      <c r="E12" s="465"/>
      <c r="F12" s="465"/>
      <c r="G12" s="310">
        <f>D12/100</f>
        <v>0.6</v>
      </c>
      <c r="H12" s="466"/>
      <c r="I12" s="568" t="s">
        <v>159</v>
      </c>
      <c r="J12" s="114" t="s">
        <v>160</v>
      </c>
      <c r="K12" s="114">
        <v>55</v>
      </c>
      <c r="L12" s="106"/>
      <c r="M12" s="106"/>
      <c r="N12" s="114">
        <f>K12/100</f>
        <v>0.55000000000000004</v>
      </c>
      <c r="O12" s="130"/>
      <c r="P12" s="530"/>
      <c r="Q12" s="106"/>
      <c r="R12" s="106"/>
      <c r="S12" s="494"/>
      <c r="T12" s="495"/>
      <c r="U12" s="478"/>
      <c r="V12" s="130"/>
      <c r="W12" s="568" t="s">
        <v>172</v>
      </c>
      <c r="X12" s="280" t="s">
        <v>173</v>
      </c>
      <c r="Y12" s="67">
        <v>35</v>
      </c>
      <c r="Z12" s="281">
        <f>Y12/85</f>
        <v>0.41176470588235292</v>
      </c>
      <c r="AA12" s="281"/>
      <c r="AB12" s="281"/>
      <c r="AC12" s="71"/>
      <c r="AD12" s="669" t="s">
        <v>289</v>
      </c>
      <c r="AE12" s="129" t="s">
        <v>290</v>
      </c>
      <c r="AF12" s="128">
        <v>50</v>
      </c>
      <c r="AG12" s="459"/>
      <c r="AH12" s="459"/>
      <c r="AI12" s="460">
        <f>AF12/100</f>
        <v>0.5</v>
      </c>
      <c r="AJ12" s="311"/>
      <c r="AK12" s="83"/>
      <c r="AL12" s="187"/>
      <c r="AM12" s="152"/>
      <c r="AN12" s="152"/>
      <c r="AO12" s="152"/>
      <c r="AP12" s="185"/>
      <c r="AQ12" s="185"/>
      <c r="AR12" s="486"/>
      <c r="AS12" s="185"/>
      <c r="AT12" s="486"/>
      <c r="AU12" s="488"/>
    </row>
    <row r="13" spans="1:52" ht="18" customHeight="1" x14ac:dyDescent="0.25">
      <c r="A13" s="562"/>
      <c r="B13" s="530"/>
      <c r="C13" s="483" t="s">
        <v>330</v>
      </c>
      <c r="D13" s="483">
        <v>25</v>
      </c>
      <c r="E13" s="465"/>
      <c r="F13" s="467">
        <f>D13*0.8/35</f>
        <v>0.5714285714285714</v>
      </c>
      <c r="G13" s="465"/>
      <c r="H13" s="466"/>
      <c r="I13" s="530"/>
      <c r="J13" s="188" t="s">
        <v>139</v>
      </c>
      <c r="K13" s="114">
        <v>5</v>
      </c>
      <c r="L13" s="106"/>
      <c r="M13" s="206"/>
      <c r="N13" s="114">
        <f>K13/100</f>
        <v>0.05</v>
      </c>
      <c r="O13" s="130"/>
      <c r="P13" s="531"/>
      <c r="Q13" s="106"/>
      <c r="R13" s="106"/>
      <c r="S13" s="494"/>
      <c r="T13" s="495"/>
      <c r="U13" s="478"/>
      <c r="V13" s="130"/>
      <c r="W13" s="530"/>
      <c r="X13" s="282" t="s">
        <v>169</v>
      </c>
      <c r="Y13" s="105">
        <v>35</v>
      </c>
      <c r="Z13" s="283"/>
      <c r="AA13" s="358">
        <f>Y13/55</f>
        <v>0.63636363636363635</v>
      </c>
      <c r="AB13" s="281"/>
      <c r="AC13" s="71"/>
      <c r="AD13" s="670"/>
      <c r="AE13" s="129" t="s">
        <v>56</v>
      </c>
      <c r="AF13" s="128">
        <v>20</v>
      </c>
      <c r="AG13" s="459"/>
      <c r="AH13" s="460">
        <f>AF13/35</f>
        <v>0.5714285714285714</v>
      </c>
      <c r="AI13" s="460"/>
      <c r="AJ13" s="311"/>
      <c r="AK13" s="83"/>
      <c r="AL13" s="187"/>
      <c r="AM13" s="486"/>
      <c r="AN13" s="486"/>
      <c r="AO13" s="488"/>
      <c r="AP13" s="185"/>
      <c r="AQ13" s="185"/>
      <c r="AR13" s="486"/>
      <c r="AS13" s="185"/>
      <c r="AT13" s="486"/>
      <c r="AU13" s="488"/>
    </row>
    <row r="14" spans="1:52" ht="18" customHeight="1" x14ac:dyDescent="0.25">
      <c r="A14" s="562"/>
      <c r="B14" s="530"/>
      <c r="C14" s="483" t="s">
        <v>256</v>
      </c>
      <c r="D14" s="126" t="s">
        <v>93</v>
      </c>
      <c r="E14" s="465"/>
      <c r="F14" s="465"/>
      <c r="G14" s="310"/>
      <c r="H14" s="466"/>
      <c r="I14" s="530"/>
      <c r="J14" s="114" t="s">
        <v>108</v>
      </c>
      <c r="K14" s="114">
        <v>15</v>
      </c>
      <c r="L14" s="106"/>
      <c r="M14" s="106">
        <f>K14/35</f>
        <v>0.42857142857142855</v>
      </c>
      <c r="N14" s="114"/>
      <c r="O14" s="130"/>
      <c r="P14" s="568" t="s">
        <v>337</v>
      </c>
      <c r="Q14" s="496" t="s">
        <v>338</v>
      </c>
      <c r="R14" s="496">
        <v>20</v>
      </c>
      <c r="S14" s="465"/>
      <c r="T14" s="465"/>
      <c r="U14" s="478">
        <f>R14/100</f>
        <v>0.2</v>
      </c>
      <c r="V14" s="130"/>
      <c r="W14" s="530"/>
      <c r="X14" s="280" t="s">
        <v>170</v>
      </c>
      <c r="Y14" s="67">
        <v>10</v>
      </c>
      <c r="Z14" s="283"/>
      <c r="AA14" s="281"/>
      <c r="AB14" s="281">
        <f>Y14/100</f>
        <v>0.1</v>
      </c>
      <c r="AC14" s="71"/>
      <c r="AD14" s="670"/>
      <c r="AE14" s="128" t="s">
        <v>343</v>
      </c>
      <c r="AF14" s="128">
        <v>5</v>
      </c>
      <c r="AG14" s="460"/>
      <c r="AH14" s="460"/>
      <c r="AI14" s="460">
        <f>AF14/100</f>
        <v>0.05</v>
      </c>
      <c r="AJ14" s="311"/>
      <c r="AK14" s="83"/>
      <c r="AL14" s="187"/>
      <c r="AM14" s="486"/>
      <c r="AN14" s="486"/>
      <c r="AO14" s="185"/>
      <c r="AP14" s="185"/>
      <c r="AQ14" s="185"/>
      <c r="AR14" s="486"/>
      <c r="AS14" s="185"/>
      <c r="AT14" s="486"/>
      <c r="AU14" s="488"/>
    </row>
    <row r="15" spans="1:52" ht="18" customHeight="1" x14ac:dyDescent="0.25">
      <c r="A15" s="562"/>
      <c r="B15" s="530"/>
      <c r="C15" s="483"/>
      <c r="D15" s="483"/>
      <c r="E15" s="468"/>
      <c r="F15" s="310"/>
      <c r="G15" s="468"/>
      <c r="H15" s="466"/>
      <c r="I15" s="530"/>
      <c r="J15" s="114" t="s">
        <v>158</v>
      </c>
      <c r="K15" s="114">
        <v>10</v>
      </c>
      <c r="L15" s="106"/>
      <c r="M15" s="354">
        <f>K15/35</f>
        <v>0.2857142857142857</v>
      </c>
      <c r="N15" s="106"/>
      <c r="O15" s="130"/>
      <c r="P15" s="530"/>
      <c r="Q15" s="105" t="s">
        <v>351</v>
      </c>
      <c r="R15" s="67">
        <v>17</v>
      </c>
      <c r="S15" s="478">
        <f>R15/55</f>
        <v>0.30909090909090908</v>
      </c>
      <c r="T15" s="478"/>
      <c r="U15" s="478"/>
      <c r="V15" s="353"/>
      <c r="W15" s="530"/>
      <c r="X15" s="190" t="s">
        <v>171</v>
      </c>
      <c r="Y15" s="177">
        <v>20</v>
      </c>
      <c r="Z15" s="258"/>
      <c r="AA15" s="258"/>
      <c r="AB15" s="258">
        <f>Y15/100</f>
        <v>0.2</v>
      </c>
      <c r="AC15" s="71"/>
      <c r="AD15" s="670"/>
      <c r="AE15" s="129" t="s">
        <v>123</v>
      </c>
      <c r="AF15" s="126">
        <v>5</v>
      </c>
      <c r="AG15" s="461"/>
      <c r="AH15" s="460"/>
      <c r="AI15" s="460">
        <f>AF15/100</f>
        <v>0.05</v>
      </c>
      <c r="AJ15" s="462"/>
      <c r="AK15" s="83"/>
      <c r="AL15" s="237"/>
      <c r="AM15" s="83"/>
      <c r="AN15" s="486"/>
      <c r="AO15" s="8"/>
      <c r="AP15" s="8"/>
      <c r="AQ15" s="185"/>
      <c r="AR15" s="486"/>
      <c r="AS15" s="185"/>
      <c r="AT15" s="486"/>
      <c r="AU15" s="488"/>
    </row>
    <row r="16" spans="1:52" ht="18" customHeight="1" x14ac:dyDescent="0.25">
      <c r="A16" s="562"/>
      <c r="B16" s="531"/>
      <c r="C16" s="483"/>
      <c r="D16" s="483"/>
      <c r="E16" s="468"/>
      <c r="F16" s="468"/>
      <c r="G16" s="468"/>
      <c r="H16" s="466"/>
      <c r="I16" s="531"/>
      <c r="J16" s="126"/>
      <c r="K16" s="126"/>
      <c r="L16" s="106"/>
      <c r="M16" s="106"/>
      <c r="N16" s="106"/>
      <c r="O16" s="130"/>
      <c r="P16" s="530"/>
      <c r="Q16" s="105" t="s">
        <v>339</v>
      </c>
      <c r="R16" s="105">
        <v>25</v>
      </c>
      <c r="S16" s="465">
        <f>R16/85</f>
        <v>0.29411764705882354</v>
      </c>
      <c r="T16" s="465"/>
      <c r="U16" s="478"/>
      <c r="V16" s="130"/>
      <c r="W16" s="531"/>
      <c r="X16" s="227"/>
      <c r="Y16" s="261"/>
      <c r="Z16" s="281"/>
      <c r="AA16" s="281"/>
      <c r="AB16" s="281"/>
      <c r="AC16" s="71"/>
      <c r="AD16" s="671"/>
      <c r="AE16" s="126"/>
      <c r="AF16" s="126"/>
      <c r="AG16" s="461"/>
      <c r="AH16" s="461"/>
      <c r="AI16" s="461"/>
      <c r="AJ16" s="462"/>
      <c r="AK16" s="83"/>
      <c r="AL16" s="237"/>
      <c r="AM16" s="111"/>
      <c r="AN16" s="83"/>
      <c r="AO16" s="8"/>
      <c r="AP16" s="8"/>
      <c r="AQ16" s="8"/>
      <c r="AR16" s="486"/>
      <c r="AS16" s="185"/>
      <c r="AT16" s="486"/>
      <c r="AU16" s="488"/>
    </row>
    <row r="17" spans="1:52" ht="18" customHeight="1" x14ac:dyDescent="0.25">
      <c r="A17" s="612" t="s">
        <v>43</v>
      </c>
      <c r="B17" s="572" t="s">
        <v>120</v>
      </c>
      <c r="C17" s="126" t="s">
        <v>81</v>
      </c>
      <c r="D17" s="483">
        <v>75</v>
      </c>
      <c r="E17" s="174"/>
      <c r="F17" s="174"/>
      <c r="G17" s="114">
        <f>D17/100</f>
        <v>0.75</v>
      </c>
      <c r="H17" s="197"/>
      <c r="I17" s="645" t="s">
        <v>144</v>
      </c>
      <c r="J17" s="126" t="s">
        <v>81</v>
      </c>
      <c r="K17" s="483">
        <v>75</v>
      </c>
      <c r="L17" s="174"/>
      <c r="M17" s="174"/>
      <c r="N17" s="114">
        <f>K17/100</f>
        <v>0.75</v>
      </c>
      <c r="O17" s="130"/>
      <c r="P17" s="530"/>
      <c r="Q17" s="105" t="s">
        <v>352</v>
      </c>
      <c r="R17" s="105">
        <v>50</v>
      </c>
      <c r="S17" s="465"/>
      <c r="T17" s="465">
        <f>R17/35</f>
        <v>1.4285714285714286</v>
      </c>
      <c r="U17" s="478"/>
      <c r="V17" s="130"/>
      <c r="W17" s="645" t="s">
        <v>167</v>
      </c>
      <c r="X17" s="126" t="s">
        <v>95</v>
      </c>
      <c r="Y17" s="483">
        <v>75</v>
      </c>
      <c r="Z17" s="174"/>
      <c r="AA17" s="174"/>
      <c r="AB17" s="114">
        <f>Y17/100</f>
        <v>0.75</v>
      </c>
      <c r="AC17" s="124"/>
      <c r="AD17" s="663" t="s">
        <v>167</v>
      </c>
      <c r="AE17" s="126" t="s">
        <v>95</v>
      </c>
      <c r="AF17" s="130">
        <v>75</v>
      </c>
      <c r="AG17" s="258"/>
      <c r="AH17" s="114"/>
      <c r="AI17" s="114">
        <f>AF17/100</f>
        <v>0.75</v>
      </c>
      <c r="AJ17" s="124"/>
      <c r="AK17" s="83"/>
      <c r="AL17" s="237"/>
      <c r="AM17" s="111"/>
      <c r="AN17" s="83"/>
      <c r="AO17" s="8"/>
      <c r="AP17" s="8"/>
      <c r="AQ17" s="8"/>
      <c r="AR17" s="486"/>
      <c r="AS17" s="185"/>
      <c r="AT17" s="486"/>
      <c r="AU17" s="488"/>
    </row>
    <row r="18" spans="1:52" ht="18" customHeight="1" x14ac:dyDescent="0.25">
      <c r="A18" s="613"/>
      <c r="B18" s="573"/>
      <c r="C18" s="575" t="s">
        <v>97</v>
      </c>
      <c r="D18" s="483"/>
      <c r="E18" s="174"/>
      <c r="F18" s="174"/>
      <c r="G18" s="174"/>
      <c r="H18" s="197"/>
      <c r="I18" s="646"/>
      <c r="J18" s="575" t="s">
        <v>97</v>
      </c>
      <c r="K18" s="483"/>
      <c r="L18" s="174"/>
      <c r="M18" s="174"/>
      <c r="N18" s="174"/>
      <c r="O18" s="130"/>
      <c r="P18" s="531"/>
      <c r="Q18" s="497" t="s">
        <v>406</v>
      </c>
      <c r="R18" s="497">
        <v>20</v>
      </c>
      <c r="S18" s="467"/>
      <c r="T18" s="467"/>
      <c r="U18" s="478">
        <f>R18/100</f>
        <v>0.2</v>
      </c>
      <c r="V18" s="130"/>
      <c r="W18" s="646"/>
      <c r="X18" s="575" t="s">
        <v>97</v>
      </c>
      <c r="Y18" s="126"/>
      <c r="Z18" s="174"/>
      <c r="AA18" s="174"/>
      <c r="AB18" s="174"/>
      <c r="AC18" s="124"/>
      <c r="AD18" s="664"/>
      <c r="AE18" s="575" t="s">
        <v>97</v>
      </c>
      <c r="AF18" s="177"/>
      <c r="AG18" s="258"/>
      <c r="AH18" s="258"/>
      <c r="AI18" s="258"/>
      <c r="AJ18" s="124"/>
      <c r="AK18" s="83"/>
      <c r="AL18" s="237"/>
      <c r="AM18" s="111"/>
      <c r="AN18" s="486"/>
      <c r="AO18" s="8"/>
      <c r="AP18" s="8"/>
      <c r="AQ18" s="8"/>
      <c r="AR18" s="486"/>
      <c r="AS18" s="185"/>
      <c r="AT18" s="486"/>
      <c r="AU18" s="488"/>
    </row>
    <row r="19" spans="1:52" ht="18" customHeight="1" x14ac:dyDescent="0.25">
      <c r="A19" s="613"/>
      <c r="B19" s="573"/>
      <c r="C19" s="576"/>
      <c r="D19" s="126"/>
      <c r="E19" s="174"/>
      <c r="F19" s="174"/>
      <c r="G19" s="174"/>
      <c r="H19" s="197"/>
      <c r="I19" s="646"/>
      <c r="J19" s="643"/>
      <c r="K19" s="126"/>
      <c r="L19" s="174"/>
      <c r="M19" s="174"/>
      <c r="N19" s="174"/>
      <c r="O19" s="130"/>
      <c r="P19" s="568" t="s">
        <v>353</v>
      </c>
      <c r="Q19" s="126" t="s">
        <v>354</v>
      </c>
      <c r="R19" s="483">
        <v>75</v>
      </c>
      <c r="S19" s="465"/>
      <c r="T19" s="465"/>
      <c r="U19" s="478">
        <f>R19/100</f>
        <v>0.75</v>
      </c>
      <c r="V19" s="130"/>
      <c r="W19" s="646"/>
      <c r="X19" s="576"/>
      <c r="Y19" s="126"/>
      <c r="Z19" s="174"/>
      <c r="AA19" s="174"/>
      <c r="AB19" s="174"/>
      <c r="AC19" s="124"/>
      <c r="AD19" s="664"/>
      <c r="AE19" s="576"/>
      <c r="AF19" s="177"/>
      <c r="AG19" s="174"/>
      <c r="AH19" s="174"/>
      <c r="AI19" s="114"/>
      <c r="AJ19" s="124"/>
      <c r="AK19" s="83"/>
      <c r="AL19" s="237"/>
      <c r="AM19" s="111"/>
      <c r="AN19" s="486"/>
      <c r="AO19" s="8"/>
      <c r="AP19" s="8"/>
      <c r="AQ19" s="8"/>
      <c r="AR19" s="486"/>
      <c r="AS19" s="185"/>
      <c r="AT19" s="486"/>
      <c r="AU19" s="488"/>
    </row>
    <row r="20" spans="1:52" ht="18" customHeight="1" x14ac:dyDescent="0.25">
      <c r="A20" s="613"/>
      <c r="B20" s="573"/>
      <c r="C20" s="576"/>
      <c r="D20" s="483"/>
      <c r="E20" s="174"/>
      <c r="F20" s="174"/>
      <c r="G20" s="174"/>
      <c r="H20" s="197"/>
      <c r="I20" s="646"/>
      <c r="J20" s="643"/>
      <c r="K20" s="483"/>
      <c r="L20" s="174"/>
      <c r="M20" s="174"/>
      <c r="N20" s="174"/>
      <c r="O20" s="130"/>
      <c r="P20" s="530"/>
      <c r="Q20" s="575" t="s">
        <v>355</v>
      </c>
      <c r="R20" s="497"/>
      <c r="S20" s="467"/>
      <c r="T20" s="467"/>
      <c r="U20" s="478"/>
      <c r="V20" s="130"/>
      <c r="W20" s="646"/>
      <c r="X20" s="576"/>
      <c r="Y20" s="483"/>
      <c r="Z20" s="174"/>
      <c r="AA20" s="174"/>
      <c r="AB20" s="174"/>
      <c r="AC20" s="124"/>
      <c r="AD20" s="664"/>
      <c r="AE20" s="576"/>
      <c r="AF20" s="177"/>
      <c r="AG20" s="174"/>
      <c r="AH20" s="174"/>
      <c r="AI20" s="174"/>
      <c r="AJ20" s="124"/>
      <c r="AK20" s="83"/>
      <c r="AL20" s="237"/>
      <c r="AM20" s="486"/>
      <c r="AN20" s="486"/>
      <c r="AO20" s="8"/>
      <c r="AP20" s="8"/>
      <c r="AQ20" s="185"/>
      <c r="AR20" s="486"/>
      <c r="AS20" s="185"/>
      <c r="AT20" s="486"/>
      <c r="AU20" s="488"/>
    </row>
    <row r="21" spans="1:52" ht="18" customHeight="1" x14ac:dyDescent="0.25">
      <c r="A21" s="614"/>
      <c r="B21" s="574"/>
      <c r="C21" s="577"/>
      <c r="D21" s="483"/>
      <c r="E21" s="174"/>
      <c r="F21" s="174"/>
      <c r="G21" s="174"/>
      <c r="H21" s="197"/>
      <c r="I21" s="647"/>
      <c r="J21" s="644"/>
      <c r="K21" s="483"/>
      <c r="L21" s="174"/>
      <c r="M21" s="174"/>
      <c r="N21" s="174"/>
      <c r="O21" s="130"/>
      <c r="P21" s="530"/>
      <c r="Q21" s="643"/>
      <c r="R21" s="126"/>
      <c r="S21" s="483"/>
      <c r="T21" s="126"/>
      <c r="U21" s="177"/>
      <c r="V21" s="130"/>
      <c r="W21" s="647"/>
      <c r="X21" s="577"/>
      <c r="Y21" s="483"/>
      <c r="Z21" s="174"/>
      <c r="AA21" s="174"/>
      <c r="AB21" s="174"/>
      <c r="AC21" s="124"/>
      <c r="AD21" s="665"/>
      <c r="AE21" s="577"/>
      <c r="AF21" s="177"/>
      <c r="AG21" s="174"/>
      <c r="AH21" s="174"/>
      <c r="AI21" s="174"/>
      <c r="AJ21" s="124"/>
      <c r="AK21" s="486"/>
      <c r="AL21" s="237"/>
      <c r="AM21" s="486"/>
      <c r="AN21" s="83"/>
      <c r="AO21" s="8"/>
      <c r="AP21" s="247"/>
      <c r="AQ21" s="8"/>
      <c r="AR21" s="486"/>
      <c r="AS21" s="488"/>
      <c r="AT21" s="486"/>
      <c r="AU21" s="488"/>
    </row>
    <row r="22" spans="1:52" ht="18" customHeight="1" x14ac:dyDescent="0.25">
      <c r="A22" s="529" t="s">
        <v>34</v>
      </c>
      <c r="B22" s="568" t="s">
        <v>331</v>
      </c>
      <c r="C22" s="113" t="s">
        <v>332</v>
      </c>
      <c r="D22" s="114">
        <v>15</v>
      </c>
      <c r="E22" s="312"/>
      <c r="F22" s="312"/>
      <c r="G22" s="310">
        <f>D22/100</f>
        <v>0.15</v>
      </c>
      <c r="H22" s="470"/>
      <c r="I22" s="568" t="s">
        <v>334</v>
      </c>
      <c r="J22" s="105" t="s">
        <v>335</v>
      </c>
      <c r="K22" s="105">
        <v>8</v>
      </c>
      <c r="L22" s="467"/>
      <c r="M22" s="467"/>
      <c r="N22" s="478">
        <f>K22/100</f>
        <v>0.08</v>
      </c>
      <c r="O22" s="311"/>
      <c r="P22" s="531"/>
      <c r="Q22" s="643"/>
      <c r="R22" s="114"/>
      <c r="S22" s="312"/>
      <c r="T22" s="312"/>
      <c r="U22" s="312"/>
      <c r="V22" s="130"/>
      <c r="W22" s="568" t="s">
        <v>291</v>
      </c>
      <c r="X22" s="67" t="s">
        <v>292</v>
      </c>
      <c r="Y22" s="67">
        <v>10</v>
      </c>
      <c r="Z22" s="67"/>
      <c r="AA22" s="67"/>
      <c r="AB22" s="310">
        <f>Y22/100</f>
        <v>0.1</v>
      </c>
      <c r="AC22" s="124"/>
      <c r="AD22" s="663" t="s">
        <v>344</v>
      </c>
      <c r="AE22" s="191" t="s">
        <v>55</v>
      </c>
      <c r="AF22" s="483">
        <v>8</v>
      </c>
      <c r="AG22" s="284"/>
      <c r="AH22" s="284"/>
      <c r="AI22" s="274">
        <f>AF22/100</f>
        <v>0.08</v>
      </c>
      <c r="AJ22" s="92"/>
      <c r="AK22" s="486"/>
      <c r="AL22" s="237"/>
      <c r="AM22" s="486"/>
      <c r="AN22" s="83"/>
      <c r="AO22" s="8"/>
      <c r="AP22" s="8"/>
      <c r="AQ22" s="8"/>
      <c r="AR22" s="486"/>
      <c r="AS22" s="185"/>
      <c r="AT22" s="486"/>
      <c r="AU22" s="488"/>
    </row>
    <row r="23" spans="1:52" ht="18" customHeight="1" x14ac:dyDescent="0.25">
      <c r="A23" s="529"/>
      <c r="B23" s="530"/>
      <c r="C23" s="113" t="s">
        <v>333</v>
      </c>
      <c r="D23" s="114">
        <v>10</v>
      </c>
      <c r="E23" s="312"/>
      <c r="F23" s="312">
        <f>D23/140</f>
        <v>7.1428571428571425E-2</v>
      </c>
      <c r="G23" s="471"/>
      <c r="H23" s="470"/>
      <c r="I23" s="530"/>
      <c r="J23" s="106" t="s">
        <v>78</v>
      </c>
      <c r="K23" s="479">
        <v>10</v>
      </c>
      <c r="L23" s="467"/>
      <c r="M23" s="467">
        <f>K23/55</f>
        <v>0.18181818181818182</v>
      </c>
      <c r="N23" s="478"/>
      <c r="O23" s="311"/>
      <c r="P23" s="530" t="s">
        <v>356</v>
      </c>
      <c r="Q23" s="114" t="s">
        <v>340</v>
      </c>
      <c r="R23" s="114">
        <v>15</v>
      </c>
      <c r="S23" s="312">
        <f>R23/15</f>
        <v>1</v>
      </c>
      <c r="T23" s="312"/>
      <c r="U23" s="312"/>
      <c r="V23" s="130"/>
      <c r="W23" s="530"/>
      <c r="X23" s="67" t="s">
        <v>257</v>
      </c>
      <c r="Y23" s="67">
        <v>15</v>
      </c>
      <c r="Z23" s="469"/>
      <c r="AA23" s="469">
        <f>Y23*0.65/35</f>
        <v>0.27857142857142858</v>
      </c>
      <c r="AB23" s="469"/>
      <c r="AC23" s="124"/>
      <c r="AD23" s="664"/>
      <c r="AE23" s="191" t="s">
        <v>118</v>
      </c>
      <c r="AF23" s="126">
        <v>15</v>
      </c>
      <c r="AG23" s="284"/>
      <c r="AH23" s="285">
        <f>AF23*0.65/35</f>
        <v>0.27857142857142858</v>
      </c>
      <c r="AI23" s="284"/>
      <c r="AJ23" s="92"/>
      <c r="AK23" s="486"/>
      <c r="AL23" s="237"/>
      <c r="AM23" s="133"/>
      <c r="AN23" s="83"/>
      <c r="AO23" s="8"/>
      <c r="AP23" s="8"/>
      <c r="AQ23" s="8"/>
      <c r="AR23" s="486"/>
      <c r="AS23" s="8"/>
      <c r="AT23" s="486"/>
      <c r="AU23" s="488"/>
    </row>
    <row r="24" spans="1:52" ht="18" customHeight="1" x14ac:dyDescent="0.25">
      <c r="A24" s="529"/>
      <c r="B24" s="530"/>
      <c r="C24" s="114" t="s">
        <v>313</v>
      </c>
      <c r="D24" s="483" t="s">
        <v>93</v>
      </c>
      <c r="E24" s="312"/>
      <c r="F24" s="312"/>
      <c r="G24" s="312"/>
      <c r="H24" s="470"/>
      <c r="I24" s="530"/>
      <c r="J24" s="106" t="s">
        <v>313</v>
      </c>
      <c r="K24" s="106" t="s">
        <v>105</v>
      </c>
      <c r="L24" s="467"/>
      <c r="M24" s="467"/>
      <c r="N24" s="478"/>
      <c r="O24" s="311"/>
      <c r="P24" s="530"/>
      <c r="Q24" s="114" t="s">
        <v>357</v>
      </c>
      <c r="R24" s="126">
        <v>10</v>
      </c>
      <c r="S24" s="430"/>
      <c r="T24" s="430">
        <f>R24/240</f>
        <v>4.1666666666666664E-2</v>
      </c>
      <c r="U24" s="310"/>
      <c r="V24" s="130"/>
      <c r="W24" s="530"/>
      <c r="X24" s="67"/>
      <c r="Y24" s="67"/>
      <c r="Z24" s="469"/>
      <c r="AA24" s="469"/>
      <c r="AB24" s="469"/>
      <c r="AC24" s="124"/>
      <c r="AD24" s="664"/>
      <c r="AE24" s="191"/>
      <c r="AF24" s="126"/>
      <c r="AG24" s="284"/>
      <c r="AH24" s="285"/>
      <c r="AI24" s="274"/>
      <c r="AJ24" s="92"/>
      <c r="AK24" s="98"/>
      <c r="AL24" s="237"/>
      <c r="AM24" s="133"/>
      <c r="AN24" s="83"/>
      <c r="AO24" s="8"/>
      <c r="AP24" s="8"/>
      <c r="AQ24" s="8"/>
      <c r="AR24" s="486"/>
      <c r="AS24" s="8"/>
      <c r="AT24" s="486"/>
      <c r="AU24" s="488"/>
    </row>
    <row r="25" spans="1:52" ht="18" customHeight="1" x14ac:dyDescent="0.25">
      <c r="A25" s="529"/>
      <c r="B25" s="530"/>
      <c r="C25" s="126"/>
      <c r="D25" s="483"/>
      <c r="E25" s="312"/>
      <c r="F25" s="312"/>
      <c r="G25" s="312"/>
      <c r="H25" s="323"/>
      <c r="I25" s="530"/>
      <c r="J25" s="126"/>
      <c r="K25" s="483"/>
      <c r="L25" s="312"/>
      <c r="M25" s="312"/>
      <c r="N25" s="312"/>
      <c r="O25" s="311"/>
      <c r="P25" s="530"/>
      <c r="Q25" s="114" t="s">
        <v>341</v>
      </c>
      <c r="R25" s="126" t="s">
        <v>358</v>
      </c>
      <c r="S25" s="430"/>
      <c r="T25" s="430"/>
      <c r="U25" s="310"/>
      <c r="V25" s="130"/>
      <c r="W25" s="530"/>
      <c r="X25" s="67"/>
      <c r="Y25" s="67"/>
      <c r="Z25" s="469"/>
      <c r="AA25" s="469"/>
      <c r="AB25" s="469"/>
      <c r="AC25" s="124"/>
      <c r="AD25" s="664"/>
      <c r="AE25" s="196"/>
      <c r="AF25" s="190"/>
      <c r="AG25" s="284"/>
      <c r="AH25" s="285"/>
      <c r="AI25" s="284"/>
      <c r="AJ25" s="92"/>
      <c r="AK25" s="98"/>
      <c r="AL25" s="486"/>
      <c r="AM25" s="488"/>
      <c r="AN25" s="110"/>
      <c r="AO25" s="111"/>
      <c r="AP25" s="83"/>
      <c r="AQ25" s="8"/>
      <c r="AR25" s="8"/>
      <c r="AS25" s="8"/>
      <c r="AT25" s="486"/>
      <c r="AU25" s="488"/>
    </row>
    <row r="26" spans="1:52" ht="18" customHeight="1" x14ac:dyDescent="0.25">
      <c r="A26" s="529"/>
      <c r="B26" s="531"/>
      <c r="C26" s="126"/>
      <c r="D26" s="483"/>
      <c r="E26" s="312"/>
      <c r="F26" s="312"/>
      <c r="G26" s="312"/>
      <c r="H26" s="323"/>
      <c r="I26" s="531"/>
      <c r="J26" s="126"/>
      <c r="K26" s="483"/>
      <c r="L26" s="312"/>
      <c r="M26" s="312"/>
      <c r="N26" s="312"/>
      <c r="O26" s="311"/>
      <c r="P26" s="531"/>
      <c r="Q26" s="114"/>
      <c r="R26" s="126"/>
      <c r="S26" s="430"/>
      <c r="T26" s="430"/>
      <c r="U26" s="310"/>
      <c r="V26" s="130"/>
      <c r="W26" s="531"/>
      <c r="X26" s="67"/>
      <c r="Y26" s="67"/>
      <c r="Z26" s="469"/>
      <c r="AA26" s="469"/>
      <c r="AB26" s="469"/>
      <c r="AC26" s="124"/>
      <c r="AD26" s="665"/>
      <c r="AE26" s="228"/>
      <c r="AF26" s="190"/>
      <c r="AG26" s="284"/>
      <c r="AH26" s="285"/>
      <c r="AI26" s="284"/>
      <c r="AJ26" s="92"/>
      <c r="AK26" s="486"/>
      <c r="AL26" s="486"/>
      <c r="AM26" s="488"/>
      <c r="AN26" s="110"/>
      <c r="AO26" s="111"/>
      <c r="AP26" s="83"/>
      <c r="AQ26" s="8"/>
      <c r="AR26" s="8"/>
      <c r="AS26" s="8"/>
      <c r="AT26" s="270"/>
      <c r="AU26" s="488"/>
    </row>
    <row r="27" spans="1:52" s="263" customFormat="1" ht="18" customHeight="1" x14ac:dyDescent="0.25">
      <c r="A27" s="214" t="s">
        <v>14</v>
      </c>
      <c r="B27" s="482" t="s">
        <v>40</v>
      </c>
      <c r="C27" s="82"/>
      <c r="D27" s="59"/>
      <c r="E27" s="175"/>
      <c r="F27" s="175"/>
      <c r="G27" s="175"/>
      <c r="H27" s="38"/>
      <c r="I27" s="482" t="s">
        <v>14</v>
      </c>
      <c r="J27" s="483" t="s">
        <v>14</v>
      </c>
      <c r="K27" s="262" t="s">
        <v>58</v>
      </c>
      <c r="L27" s="175"/>
      <c r="M27" s="175"/>
      <c r="N27" s="175"/>
      <c r="O27" s="124"/>
      <c r="P27" s="482" t="s">
        <v>14</v>
      </c>
      <c r="Q27" s="483"/>
      <c r="R27" s="262"/>
      <c r="S27" s="175"/>
      <c r="T27" s="175"/>
      <c r="U27" s="175"/>
      <c r="V27" s="124"/>
      <c r="W27" s="484" t="s">
        <v>40</v>
      </c>
      <c r="X27" s="483" t="s">
        <v>14</v>
      </c>
      <c r="Y27" s="486" t="s">
        <v>58</v>
      </c>
      <c r="Z27" s="175"/>
      <c r="AA27" s="175"/>
      <c r="AB27" s="175"/>
      <c r="AC27" s="124"/>
      <c r="AD27" s="485" t="s">
        <v>14</v>
      </c>
      <c r="AE27" s="483"/>
      <c r="AF27" s="262"/>
      <c r="AG27" s="59"/>
      <c r="AH27" s="59"/>
      <c r="AI27" s="59"/>
      <c r="AJ27" s="124"/>
      <c r="AK27" s="83"/>
      <c r="AL27" s="486"/>
      <c r="AM27" s="486"/>
      <c r="AN27" s="237"/>
      <c r="AO27" s="486"/>
      <c r="AP27" s="486"/>
      <c r="AQ27" s="8"/>
      <c r="AR27" s="8"/>
      <c r="AS27" s="185"/>
      <c r="AT27" s="486"/>
      <c r="AU27" s="98"/>
    </row>
    <row r="28" spans="1:52" ht="18" customHeight="1" thickBot="1" x14ac:dyDescent="0.3">
      <c r="A28" s="264" t="s">
        <v>15</v>
      </c>
      <c r="B28" s="68" t="s">
        <v>0</v>
      </c>
      <c r="C28" s="485" t="str">
        <f>月菜單!J18</f>
        <v>黑糖饅頭</v>
      </c>
      <c r="D28" s="486" t="s">
        <v>300</v>
      </c>
      <c r="E28" s="216"/>
      <c r="F28" s="216"/>
      <c r="G28" s="216"/>
      <c r="H28" s="217"/>
      <c r="I28" s="68" t="s">
        <v>0</v>
      </c>
      <c r="J28" s="40"/>
      <c r="K28" s="70"/>
      <c r="L28" s="216"/>
      <c r="M28" s="216"/>
      <c r="N28" s="216"/>
      <c r="O28" s="69"/>
      <c r="P28" s="68" t="s">
        <v>0</v>
      </c>
      <c r="Q28" s="348">
        <f>月菜單!J20</f>
        <v>0</v>
      </c>
      <c r="R28" s="59" t="s">
        <v>374</v>
      </c>
      <c r="S28" s="176"/>
      <c r="T28" s="176"/>
      <c r="U28" s="176"/>
      <c r="V28" s="69"/>
      <c r="W28" s="68" t="s">
        <v>0</v>
      </c>
      <c r="X28" s="146"/>
      <c r="Y28" s="70"/>
      <c r="Z28" s="176"/>
      <c r="AA28" s="176"/>
      <c r="AB28" s="176"/>
      <c r="AC28" s="69"/>
      <c r="AD28" s="416" t="s">
        <v>0</v>
      </c>
      <c r="AE28" s="348" t="s">
        <v>342</v>
      </c>
      <c r="AF28" s="59" t="s">
        <v>196</v>
      </c>
      <c r="AG28" s="126"/>
      <c r="AH28" s="126"/>
      <c r="AI28" s="126"/>
      <c r="AJ28" s="162"/>
      <c r="AK28" s="98"/>
      <c r="AL28" s="98"/>
      <c r="AM28" s="98"/>
      <c r="AN28" s="237"/>
      <c r="AO28" s="83"/>
      <c r="AP28" s="486"/>
      <c r="AQ28" s="8"/>
      <c r="AR28" s="8"/>
      <c r="AS28" s="185"/>
      <c r="AT28" s="486"/>
      <c r="AU28" s="488"/>
      <c r="AV28" s="488"/>
      <c r="AW28" s="488"/>
      <c r="AX28" s="488"/>
      <c r="AY28" s="488"/>
      <c r="AZ28" s="488"/>
    </row>
    <row r="29" spans="1:52" ht="18" customHeight="1" x14ac:dyDescent="0.25">
      <c r="A29" s="672" t="s">
        <v>16</v>
      </c>
      <c r="B29" s="641" t="s">
        <v>17</v>
      </c>
      <c r="C29" s="642"/>
      <c r="D29" s="411"/>
      <c r="E29" s="491">
        <f>SUM(E5:E28)</f>
        <v>6</v>
      </c>
      <c r="F29" s="412">
        <f>SUM(F5:F26)</f>
        <v>2.785714285714286</v>
      </c>
      <c r="G29" s="413">
        <f>SUM(G5:G28)</f>
        <v>1.7</v>
      </c>
      <c r="H29" s="361"/>
      <c r="I29" s="641" t="s">
        <v>17</v>
      </c>
      <c r="J29" s="642"/>
      <c r="K29" s="411"/>
      <c r="L29" s="412">
        <f>SUM(L5:L28)</f>
        <v>6</v>
      </c>
      <c r="M29" s="412">
        <f>SUM(M5:M26)</f>
        <v>2.7532467532467528</v>
      </c>
      <c r="N29" s="412">
        <f>SUM(N5:N26)</f>
        <v>1.6300000000000001</v>
      </c>
      <c r="O29" s="361"/>
      <c r="P29" s="641" t="s">
        <v>41</v>
      </c>
      <c r="Q29" s="642"/>
      <c r="R29" s="411"/>
      <c r="S29" s="411">
        <f>SUM(S5:S28)</f>
        <v>5.603208556149732</v>
      </c>
      <c r="T29" s="412">
        <f>SUM(T5:T28)</f>
        <v>2.9117965367965364</v>
      </c>
      <c r="U29" s="411">
        <f>SUM(U5:U28)</f>
        <v>1.5</v>
      </c>
      <c r="V29" s="491"/>
      <c r="W29" s="641" t="s">
        <v>17</v>
      </c>
      <c r="X29" s="642"/>
      <c r="Y29" s="409"/>
      <c r="Z29" s="410">
        <f>SUM(Z5:Z28)</f>
        <v>6.4117647058823533</v>
      </c>
      <c r="AA29" s="410">
        <f>SUM(AA5:AA28)</f>
        <v>2.7435064935064934</v>
      </c>
      <c r="AB29" s="410">
        <f>SUM(AB5:AB28)</f>
        <v>1.4700000000000002</v>
      </c>
      <c r="AC29" s="183"/>
      <c r="AD29" s="662" t="s">
        <v>17</v>
      </c>
      <c r="AE29" s="642"/>
      <c r="AF29" s="410"/>
      <c r="AG29" s="410">
        <f>SUM(AG5:AG28)</f>
        <v>6</v>
      </c>
      <c r="AH29" s="410">
        <f>SUM(AH5:AH28)</f>
        <v>2.8</v>
      </c>
      <c r="AI29" s="410">
        <f>SUM(AI5:AI28)</f>
        <v>1.6300000000000001</v>
      </c>
      <c r="AJ29" s="183"/>
      <c r="AK29" s="83"/>
      <c r="AL29" s="486"/>
      <c r="AM29" s="98"/>
      <c r="AN29" s="237"/>
      <c r="AO29" s="486"/>
      <c r="AP29" s="486"/>
      <c r="AQ29" s="8"/>
      <c r="AR29" s="8"/>
      <c r="AS29" s="8"/>
      <c r="AT29" s="486"/>
      <c r="AU29" s="488"/>
      <c r="AV29" s="488"/>
      <c r="AW29" s="488"/>
      <c r="AX29" s="488"/>
      <c r="AY29" s="488"/>
      <c r="AZ29" s="488"/>
    </row>
    <row r="30" spans="1:52" ht="18" customHeight="1" x14ac:dyDescent="0.25">
      <c r="A30" s="673"/>
      <c r="B30" s="532" t="s">
        <v>52</v>
      </c>
      <c r="C30" s="533"/>
      <c r="D30" s="184">
        <f>E29</f>
        <v>6</v>
      </c>
      <c r="E30" s="177"/>
      <c r="F30" s="177"/>
      <c r="G30" s="177"/>
      <c r="H30" s="124"/>
      <c r="I30" s="532" t="s">
        <v>44</v>
      </c>
      <c r="J30" s="533"/>
      <c r="K30" s="184">
        <f>L29</f>
        <v>6</v>
      </c>
      <c r="L30" s="177"/>
      <c r="M30" s="177"/>
      <c r="N30" s="177"/>
      <c r="O30" s="124"/>
      <c r="P30" s="607" t="s">
        <v>52</v>
      </c>
      <c r="Q30" s="608"/>
      <c r="R30" s="122">
        <f>S29</f>
        <v>5.603208556149732</v>
      </c>
      <c r="S30" s="177"/>
      <c r="T30" s="177"/>
      <c r="U30" s="177"/>
      <c r="V30" s="3"/>
      <c r="W30" s="532" t="s">
        <v>52</v>
      </c>
      <c r="X30" s="533"/>
      <c r="Y30" s="184">
        <f>Z29</f>
        <v>6.4117647058823533</v>
      </c>
      <c r="Z30" s="177"/>
      <c r="AA30" s="177"/>
      <c r="AB30" s="177"/>
      <c r="AC30" s="124"/>
      <c r="AD30" s="534" t="s">
        <v>52</v>
      </c>
      <c r="AE30" s="533"/>
      <c r="AF30" s="184">
        <f>AG29</f>
        <v>6</v>
      </c>
      <c r="AG30" s="177"/>
      <c r="AH30" s="177"/>
      <c r="AI30" s="177"/>
      <c r="AJ30" s="124"/>
      <c r="AK30" s="99"/>
      <c r="AL30" s="486"/>
      <c r="AM30" s="98"/>
      <c r="AN30" s="237"/>
      <c r="AO30" s="83"/>
      <c r="AP30" s="83"/>
      <c r="AQ30" s="8"/>
      <c r="AR30" s="8"/>
      <c r="AS30" s="8"/>
      <c r="AT30" s="486"/>
      <c r="AU30" s="488"/>
      <c r="AV30" s="488"/>
      <c r="AW30" s="488"/>
      <c r="AX30" s="488"/>
      <c r="AY30" s="488"/>
      <c r="AZ30" s="488"/>
    </row>
    <row r="31" spans="1:52" ht="18" customHeight="1" x14ac:dyDescent="0.25">
      <c r="A31" s="673"/>
      <c r="B31" s="532" t="s">
        <v>37</v>
      </c>
      <c r="C31" s="533"/>
      <c r="D31" s="131">
        <f>F29</f>
        <v>2.785714285714286</v>
      </c>
      <c r="E31" s="178"/>
      <c r="F31" s="178"/>
      <c r="G31" s="178"/>
      <c r="H31" s="124"/>
      <c r="I31" s="532" t="s">
        <v>37</v>
      </c>
      <c r="J31" s="533"/>
      <c r="K31" s="131">
        <f>M29</f>
        <v>2.7532467532467528</v>
      </c>
      <c r="L31" s="178"/>
      <c r="M31" s="178"/>
      <c r="N31" s="178"/>
      <c r="O31" s="124"/>
      <c r="P31" s="607" t="s">
        <v>37</v>
      </c>
      <c r="Q31" s="608"/>
      <c r="R31" s="52">
        <f>T29</f>
        <v>2.9117965367965364</v>
      </c>
      <c r="S31" s="178"/>
      <c r="T31" s="178"/>
      <c r="U31" s="178"/>
      <c r="V31" s="3"/>
      <c r="W31" s="532" t="s">
        <v>37</v>
      </c>
      <c r="X31" s="533"/>
      <c r="Y31" s="277">
        <f>AA29</f>
        <v>2.7435064935064934</v>
      </c>
      <c r="Z31" s="178"/>
      <c r="AA31" s="178"/>
      <c r="AB31" s="178"/>
      <c r="AC31" s="124"/>
      <c r="AD31" s="534" t="s">
        <v>37</v>
      </c>
      <c r="AE31" s="533"/>
      <c r="AF31" s="131">
        <f>AH29</f>
        <v>2.8</v>
      </c>
      <c r="AG31" s="178"/>
      <c r="AH31" s="178"/>
      <c r="AI31" s="178"/>
      <c r="AJ31" s="124"/>
      <c r="AK31" s="99"/>
      <c r="AL31" s="486"/>
      <c r="AM31" s="98"/>
      <c r="AN31" s="237"/>
      <c r="AO31" s="83"/>
      <c r="AP31" s="486"/>
      <c r="AQ31" s="8"/>
      <c r="AR31" s="8"/>
      <c r="AS31" s="8"/>
      <c r="AT31" s="486"/>
      <c r="AU31" s="488"/>
      <c r="AV31" s="488"/>
      <c r="AW31" s="488"/>
      <c r="AX31" s="488"/>
      <c r="AY31" s="488"/>
      <c r="AZ31" s="488"/>
    </row>
    <row r="32" spans="1:52" ht="18" customHeight="1" x14ac:dyDescent="0.25">
      <c r="A32" s="673"/>
      <c r="B32" s="532" t="s">
        <v>375</v>
      </c>
      <c r="C32" s="533"/>
      <c r="D32" s="131">
        <f>G29</f>
        <v>1.7</v>
      </c>
      <c r="E32" s="178"/>
      <c r="F32" s="178"/>
      <c r="G32" s="178"/>
      <c r="H32" s="124"/>
      <c r="I32" s="532" t="s">
        <v>375</v>
      </c>
      <c r="J32" s="533"/>
      <c r="K32" s="131">
        <f>N29</f>
        <v>1.6300000000000001</v>
      </c>
      <c r="L32" s="178"/>
      <c r="M32" s="178"/>
      <c r="N32" s="178"/>
      <c r="O32" s="124"/>
      <c r="P32" s="607" t="s">
        <v>375</v>
      </c>
      <c r="Q32" s="608"/>
      <c r="R32" s="52">
        <f>U29</f>
        <v>1.5</v>
      </c>
      <c r="S32" s="178"/>
      <c r="T32" s="178"/>
      <c r="U32" s="178"/>
      <c r="V32" s="3"/>
      <c r="W32" s="532" t="s">
        <v>375</v>
      </c>
      <c r="X32" s="533"/>
      <c r="Y32" s="131">
        <f>AB29</f>
        <v>1.4700000000000002</v>
      </c>
      <c r="Z32" s="178"/>
      <c r="AA32" s="178"/>
      <c r="AB32" s="178"/>
      <c r="AC32" s="124"/>
      <c r="AD32" s="534" t="s">
        <v>375</v>
      </c>
      <c r="AE32" s="533"/>
      <c r="AF32" s="131">
        <f>AI29</f>
        <v>1.6300000000000001</v>
      </c>
      <c r="AG32" s="178"/>
      <c r="AH32" s="178"/>
      <c r="AI32" s="178"/>
      <c r="AJ32" s="124"/>
      <c r="AK32" s="100"/>
      <c r="AL32" s="486"/>
      <c r="AM32" s="98"/>
      <c r="AN32" s="486"/>
      <c r="AO32" s="486"/>
      <c r="AP32" s="486"/>
      <c r="AQ32" s="108"/>
      <c r="AR32" s="108"/>
      <c r="AS32" s="108"/>
      <c r="AT32" s="486"/>
      <c r="AU32" s="488"/>
      <c r="AV32" s="488"/>
      <c r="AW32" s="488"/>
      <c r="AX32" s="488"/>
      <c r="AY32" s="488"/>
      <c r="AZ32" s="488"/>
    </row>
    <row r="33" spans="1:52" ht="18" customHeight="1" x14ac:dyDescent="0.25">
      <c r="A33" s="673"/>
      <c r="B33" s="607" t="s">
        <v>376</v>
      </c>
      <c r="C33" s="608"/>
      <c r="D33" s="72"/>
      <c r="E33" s="179"/>
      <c r="F33" s="179"/>
      <c r="G33" s="179"/>
      <c r="H33" s="124"/>
      <c r="I33" s="532" t="s">
        <v>376</v>
      </c>
      <c r="J33" s="533"/>
      <c r="K33" s="72">
        <v>1</v>
      </c>
      <c r="L33" s="179"/>
      <c r="M33" s="179"/>
      <c r="N33" s="179"/>
      <c r="O33" s="124"/>
      <c r="P33" s="607" t="s">
        <v>376</v>
      </c>
      <c r="Q33" s="608"/>
      <c r="R33" s="53"/>
      <c r="S33" s="179"/>
      <c r="T33" s="179"/>
      <c r="U33" s="179"/>
      <c r="V33" s="7"/>
      <c r="W33" s="607" t="s">
        <v>376</v>
      </c>
      <c r="X33" s="608"/>
      <c r="Y33" s="72">
        <v>1</v>
      </c>
      <c r="Z33" s="179"/>
      <c r="AA33" s="179"/>
      <c r="AB33" s="179"/>
      <c r="AC33" s="124"/>
      <c r="AD33" s="655" t="s">
        <v>376</v>
      </c>
      <c r="AE33" s="608"/>
      <c r="AF33" s="72"/>
      <c r="AG33" s="179"/>
      <c r="AH33" s="179"/>
      <c r="AI33" s="179"/>
      <c r="AJ33" s="124"/>
      <c r="AK33" s="100"/>
      <c r="AL33" s="486"/>
      <c r="AM33" s="98"/>
      <c r="AN33" s="486"/>
      <c r="AO33" s="486"/>
      <c r="AP33" s="83"/>
      <c r="AQ33" s="83"/>
      <c r="AR33" s="83"/>
      <c r="AS33" s="83"/>
      <c r="AT33" s="486"/>
      <c r="AU33" s="98"/>
      <c r="AV33" s="488"/>
      <c r="AW33" s="488"/>
      <c r="AX33" s="488"/>
      <c r="AY33" s="488"/>
      <c r="AZ33" s="488"/>
    </row>
    <row r="34" spans="1:52" ht="18" customHeight="1" x14ac:dyDescent="0.25">
      <c r="A34" s="673"/>
      <c r="B34" s="659" t="s">
        <v>62</v>
      </c>
      <c r="C34" s="658"/>
      <c r="D34" s="90"/>
      <c r="E34" s="180"/>
      <c r="F34" s="180"/>
      <c r="G34" s="180"/>
      <c r="H34" s="37"/>
      <c r="I34" s="540" t="s">
        <v>11</v>
      </c>
      <c r="J34" s="541"/>
      <c r="K34" s="90"/>
      <c r="L34" s="180"/>
      <c r="M34" s="180"/>
      <c r="N34" s="180"/>
      <c r="O34" s="37"/>
      <c r="P34" s="659" t="s">
        <v>11</v>
      </c>
      <c r="Q34" s="658"/>
      <c r="R34" s="53"/>
      <c r="S34" s="180"/>
      <c r="T34" s="180"/>
      <c r="U34" s="180"/>
      <c r="V34" s="7"/>
      <c r="W34" s="659" t="s">
        <v>11</v>
      </c>
      <c r="X34" s="658"/>
      <c r="Y34" s="90"/>
      <c r="Z34" s="180"/>
      <c r="AA34" s="180"/>
      <c r="AB34" s="180"/>
      <c r="AC34" s="37"/>
      <c r="AD34" s="657" t="s">
        <v>11</v>
      </c>
      <c r="AE34" s="658"/>
      <c r="AF34" s="90"/>
      <c r="AG34" s="180"/>
      <c r="AH34" s="180"/>
      <c r="AI34" s="180"/>
      <c r="AJ34" s="37"/>
      <c r="AK34" s="265"/>
      <c r="AL34" s="98"/>
      <c r="AM34" s="98"/>
      <c r="AN34" s="117"/>
      <c r="AO34" s="117"/>
      <c r="AP34" s="117"/>
      <c r="AQ34" s="117"/>
      <c r="AR34" s="117"/>
      <c r="AS34" s="117"/>
      <c r="AT34" s="117"/>
      <c r="AU34" s="488"/>
    </row>
    <row r="35" spans="1:52" s="26" customFormat="1" ht="18" customHeight="1" x14ac:dyDescent="0.25">
      <c r="A35" s="673"/>
      <c r="B35" s="639" t="s">
        <v>10</v>
      </c>
      <c r="C35" s="640"/>
      <c r="D35" s="94">
        <v>2.5</v>
      </c>
      <c r="E35" s="121"/>
      <c r="F35" s="121"/>
      <c r="G35" s="121"/>
      <c r="H35" s="124"/>
      <c r="I35" s="639" t="s">
        <v>10</v>
      </c>
      <c r="J35" s="640"/>
      <c r="K35" s="94" t="s">
        <v>46</v>
      </c>
      <c r="L35" s="121"/>
      <c r="M35" s="121"/>
      <c r="N35" s="121"/>
      <c r="O35" s="124"/>
      <c r="P35" s="639" t="s">
        <v>10</v>
      </c>
      <c r="Q35" s="640"/>
      <c r="R35" s="94" t="s">
        <v>109</v>
      </c>
      <c r="S35" s="121"/>
      <c r="T35" s="121"/>
      <c r="U35" s="94"/>
      <c r="V35" s="95"/>
      <c r="W35" s="639" t="s">
        <v>10</v>
      </c>
      <c r="X35" s="640"/>
      <c r="Y35" s="94" t="s">
        <v>46</v>
      </c>
      <c r="Z35" s="121"/>
      <c r="AA35" s="121"/>
      <c r="AB35" s="121"/>
      <c r="AC35" s="92"/>
      <c r="AD35" s="656" t="s">
        <v>10</v>
      </c>
      <c r="AE35" s="640"/>
      <c r="AF35" s="94" t="s">
        <v>46</v>
      </c>
      <c r="AG35" s="121"/>
      <c r="AH35" s="121"/>
      <c r="AI35" s="121"/>
      <c r="AJ35" s="92"/>
      <c r="AK35" s="266"/>
      <c r="AL35" s="116"/>
      <c r="AM35" s="27"/>
      <c r="AN35" s="117"/>
      <c r="AO35" s="117"/>
      <c r="AP35" s="83"/>
      <c r="AQ35" s="83"/>
      <c r="AR35" s="83"/>
      <c r="AS35" s="83"/>
      <c r="AT35" s="486"/>
      <c r="AU35" s="488"/>
    </row>
    <row r="36" spans="1:52" s="26" customFormat="1" ht="18" customHeight="1" thickBot="1" x14ac:dyDescent="0.3">
      <c r="A36" s="674"/>
      <c r="B36" s="538" t="s">
        <v>45</v>
      </c>
      <c r="C36" s="539"/>
      <c r="D36" s="267">
        <f>D30*70+D31*75+D32*25+D33*60+D35*45</f>
        <v>783.92857142857144</v>
      </c>
      <c r="E36" s="268"/>
      <c r="F36" s="268"/>
      <c r="G36" s="268"/>
      <c r="H36" s="414"/>
      <c r="I36" s="538" t="s">
        <v>45</v>
      </c>
      <c r="J36" s="539"/>
      <c r="K36" s="267">
        <f>K30*70+K31*75+K32*25+K33*60+K35*45</f>
        <v>839.7435064935064</v>
      </c>
      <c r="L36" s="268"/>
      <c r="M36" s="268"/>
      <c r="N36" s="268"/>
      <c r="O36" s="69"/>
      <c r="P36" s="615" t="s">
        <v>45</v>
      </c>
      <c r="Q36" s="616"/>
      <c r="R36" s="267">
        <f>R30*70+R31*75+R32*25+R33*60+R35*45</f>
        <v>760.60933919022148</v>
      </c>
      <c r="S36" s="268"/>
      <c r="T36" s="268"/>
      <c r="U36" s="267"/>
      <c r="V36" s="80"/>
      <c r="W36" s="538" t="s">
        <v>45</v>
      </c>
      <c r="X36" s="539"/>
      <c r="Y36" s="267">
        <f>Y30*70+Y31*75+Y32*25+Y33*60+Y35*45</f>
        <v>863.83651642475172</v>
      </c>
      <c r="Z36" s="268"/>
      <c r="AA36" s="268"/>
      <c r="AB36" s="268"/>
      <c r="AC36" s="417"/>
      <c r="AD36" s="654" t="s">
        <v>45</v>
      </c>
      <c r="AE36" s="539"/>
      <c r="AF36" s="267">
        <f>AF30*70+AF31*75+AF32*25+AF33*60+AF35*45</f>
        <v>783.25</v>
      </c>
      <c r="AG36" s="268"/>
      <c r="AH36" s="268"/>
      <c r="AI36" s="268"/>
      <c r="AJ36" s="147"/>
      <c r="AK36" s="83"/>
      <c r="AL36" s="83"/>
      <c r="AM36" s="27"/>
      <c r="AN36" s="117"/>
      <c r="AO36" s="117"/>
      <c r="AP36" s="99"/>
      <c r="AQ36" s="99"/>
      <c r="AR36" s="99"/>
      <c r="AS36" s="99"/>
      <c r="AT36" s="486"/>
      <c r="AU36" s="488"/>
    </row>
    <row r="37" spans="1:52" s="254" customFormat="1" ht="27" customHeight="1" x14ac:dyDescent="0.25">
      <c r="A37" s="252" t="s">
        <v>18</v>
      </c>
      <c r="B37" s="253"/>
      <c r="C37" s="253"/>
      <c r="D37" s="252"/>
      <c r="E37" s="252"/>
      <c r="F37" s="252"/>
      <c r="G37" s="252"/>
      <c r="I37" s="254" t="s">
        <v>19</v>
      </c>
      <c r="K37" s="252" t="s">
        <v>23</v>
      </c>
      <c r="L37" s="252"/>
      <c r="M37" s="252"/>
      <c r="N37" s="252"/>
      <c r="O37" s="252"/>
      <c r="P37" s="252"/>
      <c r="Q37" s="252"/>
      <c r="R37" s="252" t="s">
        <v>151</v>
      </c>
      <c r="S37" s="252"/>
      <c r="T37" s="252"/>
      <c r="U37" s="252"/>
      <c r="V37" s="252"/>
      <c r="W37" s="252"/>
      <c r="Y37" s="254" t="s">
        <v>21</v>
      </c>
      <c r="Z37" s="252"/>
      <c r="AA37" s="252"/>
      <c r="AB37" s="252"/>
      <c r="AG37" s="252"/>
      <c r="AH37" s="252"/>
      <c r="AI37" s="252"/>
    </row>
    <row r="38" spans="1:52" s="30" customFormat="1" ht="19.5" x14ac:dyDescent="0.25">
      <c r="A38" s="523" t="s">
        <v>22</v>
      </c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481"/>
      <c r="M38" s="481"/>
      <c r="N38" s="481"/>
      <c r="O38" s="32"/>
      <c r="P38" s="32"/>
      <c r="Q38" s="32"/>
      <c r="R38" s="32"/>
      <c r="S38" s="32"/>
      <c r="T38" s="32"/>
      <c r="U38" s="32"/>
      <c r="V38" s="32"/>
      <c r="W38" s="32"/>
      <c r="X38" s="29"/>
      <c r="Z38" s="32"/>
      <c r="AA38" s="32"/>
      <c r="AB38" s="32"/>
      <c r="AG38" s="32"/>
      <c r="AH38" s="32"/>
      <c r="AI38" s="32"/>
      <c r="AK38" s="98"/>
      <c r="AL38" s="153"/>
      <c r="AM38" s="132"/>
      <c r="AN38" s="117"/>
      <c r="AO38" s="117"/>
      <c r="AP38" s="100"/>
      <c r="AQ38" s="100"/>
      <c r="AR38" s="100"/>
      <c r="AS38" s="100"/>
      <c r="AT38" s="486"/>
      <c r="AU38" s="488"/>
    </row>
    <row r="39" spans="1:52" s="30" customFormat="1" ht="19.5" x14ac:dyDescent="0.25">
      <c r="A39" s="519" t="s">
        <v>13</v>
      </c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29"/>
      <c r="Z39" s="29"/>
      <c r="AA39" s="29"/>
      <c r="AB39" s="29"/>
      <c r="AG39" s="29"/>
      <c r="AH39" s="29"/>
      <c r="AI39" s="29"/>
      <c r="AK39" s="8"/>
      <c r="AL39" s="8"/>
      <c r="AM39" s="132"/>
      <c r="AN39" s="117"/>
      <c r="AO39" s="117"/>
      <c r="AP39" s="100"/>
      <c r="AQ39" s="100"/>
      <c r="AR39" s="100"/>
      <c r="AS39" s="100"/>
      <c r="AT39" s="486"/>
      <c r="AU39" s="488"/>
    </row>
    <row r="40" spans="1:52" s="30" customFormat="1" ht="19.5" x14ac:dyDescent="0.25">
      <c r="A40" s="490" t="s">
        <v>12</v>
      </c>
      <c r="B40" s="490"/>
      <c r="C40" s="490"/>
      <c r="D40" s="29"/>
      <c r="E40" s="29"/>
      <c r="F40" s="29"/>
      <c r="G40" s="29"/>
      <c r="H40" s="32"/>
      <c r="I40" s="32"/>
      <c r="J40" s="237"/>
      <c r="K40" s="486"/>
      <c r="L40" s="486"/>
      <c r="M40" s="242"/>
      <c r="N40" s="242"/>
      <c r="O40" s="349"/>
      <c r="P40" s="350"/>
      <c r="Q40" s="32"/>
      <c r="R40" s="32"/>
      <c r="S40" s="29"/>
      <c r="T40" s="120"/>
      <c r="U40" s="152"/>
      <c r="V40" s="152"/>
      <c r="W40" s="33"/>
      <c r="X40" s="29"/>
      <c r="Y40" s="29"/>
      <c r="Z40" s="29"/>
      <c r="AA40" s="29"/>
      <c r="AB40" s="29"/>
      <c r="AG40" s="29"/>
      <c r="AH40" s="29"/>
      <c r="AI40" s="29"/>
      <c r="AK40" s="8"/>
      <c r="AL40" s="8"/>
      <c r="AM40" s="100"/>
      <c r="AN40" s="117"/>
      <c r="AO40" s="117"/>
      <c r="AP40" s="265"/>
      <c r="AQ40" s="265"/>
      <c r="AR40" s="265"/>
      <c r="AS40" s="265"/>
      <c r="AT40" s="98"/>
      <c r="AU40" s="488"/>
    </row>
    <row r="41" spans="1:52" x14ac:dyDescent="0.25">
      <c r="I41" s="237"/>
      <c r="J41" s="237"/>
      <c r="K41" s="185"/>
      <c r="L41" s="185"/>
      <c r="M41" s="242"/>
      <c r="N41" s="242"/>
      <c r="O41" s="242"/>
      <c r="P41" s="350"/>
      <c r="Q41" s="488"/>
      <c r="R41" s="488"/>
      <c r="S41" s="488"/>
      <c r="T41" s="120"/>
      <c r="U41" s="8"/>
      <c r="V41" s="152"/>
      <c r="W41" s="488"/>
      <c r="X41" s="488"/>
      <c r="AK41" s="8"/>
      <c r="AL41" s="8"/>
      <c r="AM41" s="488"/>
      <c r="AN41" s="118"/>
      <c r="AO41" s="118"/>
      <c r="AP41" s="266"/>
      <c r="AQ41" s="266"/>
      <c r="AR41" s="266"/>
      <c r="AS41" s="266"/>
      <c r="AT41" s="116"/>
      <c r="AU41" s="488"/>
    </row>
    <row r="42" spans="1:52" x14ac:dyDescent="0.25">
      <c r="I42" s="237"/>
      <c r="J42" s="237"/>
      <c r="K42" s="185"/>
      <c r="L42" s="83"/>
      <c r="M42" s="431"/>
      <c r="N42" s="431"/>
      <c r="O42" s="349"/>
      <c r="P42" s="350"/>
      <c r="Q42" s="488"/>
      <c r="R42" s="488"/>
      <c r="S42" s="488"/>
      <c r="T42" s="120"/>
      <c r="U42" s="185"/>
      <c r="V42" s="185"/>
      <c r="W42" s="488"/>
      <c r="X42" s="488"/>
      <c r="AK42" s="8"/>
      <c r="AL42" s="8"/>
      <c r="AM42" s="488"/>
      <c r="AN42" s="488"/>
      <c r="AO42" s="488"/>
      <c r="AP42" s="488"/>
      <c r="AQ42" s="488"/>
      <c r="AR42" s="488"/>
      <c r="AS42" s="488"/>
      <c r="AT42" s="488"/>
      <c r="AU42" s="488"/>
    </row>
    <row r="43" spans="1:52" x14ac:dyDescent="0.25">
      <c r="I43" s="237"/>
      <c r="J43" s="237"/>
      <c r="K43" s="83"/>
      <c r="L43" s="486"/>
      <c r="M43" s="242"/>
      <c r="N43" s="242"/>
      <c r="O43" s="242"/>
      <c r="P43" s="350"/>
      <c r="Q43" s="488"/>
      <c r="R43" s="488"/>
      <c r="S43" s="488"/>
      <c r="T43" s="120"/>
      <c r="U43" s="8"/>
      <c r="V43" s="8"/>
      <c r="W43" s="488"/>
      <c r="X43" s="488"/>
      <c r="AK43" s="8"/>
      <c r="AL43" s="8"/>
      <c r="AM43" s="488"/>
      <c r="AN43" s="488"/>
      <c r="AO43" s="488"/>
      <c r="AP43" s="488"/>
      <c r="AQ43" s="488"/>
      <c r="AR43" s="488"/>
      <c r="AS43" s="488"/>
      <c r="AT43" s="488"/>
      <c r="AU43" s="488"/>
    </row>
    <row r="44" spans="1:52" x14ac:dyDescent="0.25">
      <c r="I44" s="237"/>
      <c r="J44" s="237"/>
      <c r="K44" s="83"/>
      <c r="L44" s="486"/>
      <c r="M44" s="242"/>
      <c r="N44" s="242"/>
      <c r="O44" s="242"/>
      <c r="P44" s="350"/>
      <c r="Q44" s="488"/>
      <c r="R44" s="488"/>
      <c r="S44" s="488"/>
      <c r="T44" s="120"/>
      <c r="U44" s="8"/>
      <c r="V44" s="8"/>
      <c r="W44" s="488"/>
      <c r="X44" s="488"/>
      <c r="AK44" s="488"/>
      <c r="AL44" s="488"/>
      <c r="AM44" s="488"/>
      <c r="AN44" s="488"/>
      <c r="AO44" s="488"/>
      <c r="AP44" s="488"/>
      <c r="AQ44" s="488"/>
      <c r="AR44" s="488"/>
      <c r="AS44" s="488"/>
      <c r="AT44" s="488"/>
      <c r="AU44" s="488"/>
    </row>
    <row r="45" spans="1:52" x14ac:dyDescent="0.25">
      <c r="I45" s="237"/>
      <c r="J45" s="98"/>
      <c r="K45" s="98"/>
      <c r="L45" s="8"/>
      <c r="M45" s="8"/>
      <c r="N45" s="8"/>
      <c r="O45" s="488"/>
      <c r="P45" s="488"/>
      <c r="Q45" s="488"/>
      <c r="R45" s="488"/>
      <c r="S45" s="488"/>
      <c r="T45" s="488"/>
      <c r="U45" s="488"/>
      <c r="V45" s="488"/>
      <c r="W45" s="488"/>
      <c r="X45" s="488"/>
    </row>
    <row r="46" spans="1:52" x14ac:dyDescent="0.25"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</row>
    <row r="47" spans="1:52" x14ac:dyDescent="0.25"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</row>
    <row r="48" spans="1:52" x14ac:dyDescent="0.25"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</row>
    <row r="49" spans="9:24" x14ac:dyDescent="0.25">
      <c r="I49" s="488"/>
      <c r="J49" s="488"/>
      <c r="K49" s="488"/>
      <c r="L49" s="488"/>
      <c r="M49" s="488"/>
      <c r="N49" s="488"/>
      <c r="O49" s="488"/>
      <c r="P49" s="488"/>
      <c r="Q49" s="488"/>
      <c r="R49" s="488"/>
      <c r="S49" s="488"/>
      <c r="T49" s="488"/>
      <c r="U49" s="488"/>
      <c r="V49" s="488"/>
      <c r="W49" s="488"/>
      <c r="X49" s="488"/>
    </row>
  </sheetData>
  <mergeCells count="91">
    <mergeCell ref="P5:P13"/>
    <mergeCell ref="B29:C29"/>
    <mergeCell ref="B30:C30"/>
    <mergeCell ref="A38:K38"/>
    <mergeCell ref="B36:C36"/>
    <mergeCell ref="A29:A36"/>
    <mergeCell ref="I33:J33"/>
    <mergeCell ref="B34:C34"/>
    <mergeCell ref="I34:J34"/>
    <mergeCell ref="I32:J32"/>
    <mergeCell ref="B31:C31"/>
    <mergeCell ref="I31:J31"/>
    <mergeCell ref="I30:J30"/>
    <mergeCell ref="I36:J36"/>
    <mergeCell ref="B33:C33"/>
    <mergeCell ref="AD5:AD6"/>
    <mergeCell ref="W5:W6"/>
    <mergeCell ref="W7:W11"/>
    <mergeCell ref="W17:W21"/>
    <mergeCell ref="W12:W16"/>
    <mergeCell ref="AD29:AE29"/>
    <mergeCell ref="AE18:AE21"/>
    <mergeCell ref="AD22:AD26"/>
    <mergeCell ref="W29:X29"/>
    <mergeCell ref="B5:B6"/>
    <mergeCell ref="AD7:AD11"/>
    <mergeCell ref="AD12:AD16"/>
    <mergeCell ref="B7:B11"/>
    <mergeCell ref="X18:X21"/>
    <mergeCell ref="AD17:AD21"/>
    <mergeCell ref="P34:Q34"/>
    <mergeCell ref="AD31:AE31"/>
    <mergeCell ref="P32:Q32"/>
    <mergeCell ref="AD30:AE30"/>
    <mergeCell ref="P30:Q30"/>
    <mergeCell ref="W30:X30"/>
    <mergeCell ref="AD32:AE32"/>
    <mergeCell ref="P31:Q31"/>
    <mergeCell ref="W31:X31"/>
    <mergeCell ref="P33:Q33"/>
    <mergeCell ref="AD36:AE36"/>
    <mergeCell ref="AD33:AE33"/>
    <mergeCell ref="AD35:AE35"/>
    <mergeCell ref="AD34:AE34"/>
    <mergeCell ref="W34:X34"/>
    <mergeCell ref="W36:X36"/>
    <mergeCell ref="W33:X33"/>
    <mergeCell ref="A1:AG1"/>
    <mergeCell ref="D2:J2"/>
    <mergeCell ref="O2:V2"/>
    <mergeCell ref="X2:AG2"/>
    <mergeCell ref="B3:C3"/>
    <mergeCell ref="I3:J3"/>
    <mergeCell ref="AD3:AE3"/>
    <mergeCell ref="AF3:AJ3"/>
    <mergeCell ref="W3:X3"/>
    <mergeCell ref="Y3:AC3"/>
    <mergeCell ref="K3:O3"/>
    <mergeCell ref="B32:C32"/>
    <mergeCell ref="W32:X32"/>
    <mergeCell ref="W22:W26"/>
    <mergeCell ref="P29:Q29"/>
    <mergeCell ref="I29:J29"/>
    <mergeCell ref="Q20:Q22"/>
    <mergeCell ref="P23:P26"/>
    <mergeCell ref="J18:J21"/>
    <mergeCell ref="C18:C21"/>
    <mergeCell ref="B17:B21"/>
    <mergeCell ref="I17:I21"/>
    <mergeCell ref="A39:X39"/>
    <mergeCell ref="B35:C35"/>
    <mergeCell ref="I35:J35"/>
    <mergeCell ref="P35:Q35"/>
    <mergeCell ref="W35:X35"/>
    <mergeCell ref="P36:Q36"/>
    <mergeCell ref="A7:A11"/>
    <mergeCell ref="P3:Q3"/>
    <mergeCell ref="R3:V3"/>
    <mergeCell ref="A5:A6"/>
    <mergeCell ref="B22:B26"/>
    <mergeCell ref="A12:A16"/>
    <mergeCell ref="A22:A26"/>
    <mergeCell ref="A17:A21"/>
    <mergeCell ref="I5:I6"/>
    <mergeCell ref="I7:I11"/>
    <mergeCell ref="I22:I26"/>
    <mergeCell ref="D3:H3"/>
    <mergeCell ref="P14:P18"/>
    <mergeCell ref="P19:P22"/>
    <mergeCell ref="B12:B16"/>
    <mergeCell ref="I12:I16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9"/>
  <sheetViews>
    <sheetView zoomScale="80" zoomScaleNormal="80" workbookViewId="0">
      <selection activeCell="X18" sqref="X18:X21"/>
    </sheetView>
  </sheetViews>
  <sheetFormatPr defaultRowHeight="16.5" x14ac:dyDescent="0.25"/>
  <cols>
    <col min="1" max="4" width="9" style="256"/>
    <col min="5" max="7" width="5.625" style="256" hidden="1" customWidth="1"/>
    <col min="8" max="8" width="5.625" style="256" customWidth="1"/>
    <col min="9" max="9" width="8.625" style="256" customWidth="1"/>
    <col min="10" max="10" width="9.625" style="256" customWidth="1"/>
    <col min="11" max="11" width="9" style="256"/>
    <col min="12" max="14" width="5.625" style="256" hidden="1" customWidth="1"/>
    <col min="15" max="15" width="5.625" style="256" customWidth="1"/>
    <col min="16" max="18" width="9" style="256"/>
    <col min="19" max="21" width="5.625" style="256" hidden="1" customWidth="1"/>
    <col min="22" max="22" width="5.625" style="256" customWidth="1"/>
    <col min="23" max="23" width="9" style="256"/>
    <col min="24" max="24" width="9" style="256" customWidth="1"/>
    <col min="25" max="25" width="9" style="256"/>
    <col min="26" max="28" width="5.625" style="256" hidden="1" customWidth="1"/>
    <col min="29" max="29" width="5.875" style="256" customWidth="1"/>
    <col min="30" max="32" width="9" style="256"/>
    <col min="33" max="35" width="5.625" style="256" hidden="1" customWidth="1"/>
    <col min="36" max="36" width="5.875" style="256" customWidth="1"/>
    <col min="37" max="16384" width="9" style="256"/>
  </cols>
  <sheetData>
    <row r="1" spans="1:52" s="271" customFormat="1" ht="21" x14ac:dyDescent="0.25">
      <c r="A1" s="589" t="s">
        <v>410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</row>
    <row r="2" spans="1:52" s="271" customFormat="1" ht="20.25" thickBot="1" x14ac:dyDescent="0.3">
      <c r="A2" s="2" t="s">
        <v>59</v>
      </c>
      <c r="B2" s="2"/>
      <c r="C2" s="2"/>
      <c r="D2" s="648" t="s">
        <v>5</v>
      </c>
      <c r="E2" s="648"/>
      <c r="F2" s="648"/>
      <c r="G2" s="648"/>
      <c r="H2" s="648"/>
      <c r="I2" s="648"/>
      <c r="J2" s="648"/>
      <c r="O2" s="649" t="s">
        <v>7</v>
      </c>
      <c r="P2" s="649"/>
      <c r="Q2" s="649"/>
      <c r="R2" s="649"/>
      <c r="S2" s="649"/>
      <c r="T2" s="649"/>
      <c r="U2" s="649"/>
      <c r="V2" s="649"/>
      <c r="W2" s="272"/>
      <c r="X2" s="650" t="s">
        <v>4</v>
      </c>
      <c r="Y2" s="650"/>
      <c r="Z2" s="650"/>
      <c r="AA2" s="650"/>
      <c r="AB2" s="650"/>
      <c r="AC2" s="650"/>
      <c r="AD2" s="650"/>
      <c r="AE2" s="650"/>
      <c r="AF2" s="650"/>
      <c r="AG2" s="650"/>
      <c r="AH2" s="160"/>
      <c r="AI2" s="160"/>
      <c r="AJ2" s="160"/>
      <c r="AK2" s="160"/>
    </row>
    <row r="3" spans="1:52" s="148" customFormat="1" ht="17.25" thickBot="1" x14ac:dyDescent="0.3">
      <c r="A3" s="39" t="s">
        <v>73</v>
      </c>
      <c r="B3" s="596">
        <v>45838</v>
      </c>
      <c r="C3" s="597"/>
      <c r="D3" s="593" t="s">
        <v>363</v>
      </c>
      <c r="E3" s="594"/>
      <c r="F3" s="594"/>
      <c r="G3" s="594"/>
      <c r="H3" s="595"/>
      <c r="I3" s="596"/>
      <c r="J3" s="597"/>
      <c r="K3" s="593"/>
      <c r="L3" s="594"/>
      <c r="M3" s="594"/>
      <c r="N3" s="594"/>
      <c r="O3" s="653"/>
      <c r="P3" s="636"/>
      <c r="Q3" s="651"/>
      <c r="R3" s="594"/>
      <c r="S3" s="594"/>
      <c r="T3" s="594"/>
      <c r="U3" s="594"/>
      <c r="V3" s="595"/>
      <c r="W3" s="652"/>
      <c r="X3" s="651"/>
      <c r="Y3" s="594"/>
      <c r="Z3" s="594"/>
      <c r="AA3" s="594"/>
      <c r="AB3" s="594"/>
      <c r="AC3" s="653"/>
      <c r="AD3" s="636"/>
      <c r="AE3" s="651"/>
      <c r="AF3" s="594"/>
      <c r="AG3" s="594"/>
      <c r="AH3" s="594"/>
      <c r="AI3" s="594"/>
      <c r="AJ3" s="595"/>
    </row>
    <row r="4" spans="1:52" s="148" customFormat="1" ht="17.25" customHeight="1" x14ac:dyDescent="0.25">
      <c r="A4" s="213" t="s">
        <v>30</v>
      </c>
      <c r="B4" s="212" t="s">
        <v>47</v>
      </c>
      <c r="C4" s="36" t="s">
        <v>36</v>
      </c>
      <c r="D4" s="36" t="s">
        <v>364</v>
      </c>
      <c r="E4" s="173" t="s">
        <v>89</v>
      </c>
      <c r="F4" s="173" t="s">
        <v>90</v>
      </c>
      <c r="G4" s="173" t="s">
        <v>91</v>
      </c>
      <c r="H4" s="162" t="s">
        <v>49</v>
      </c>
      <c r="I4" s="161"/>
      <c r="J4" s="36"/>
      <c r="K4" s="36"/>
      <c r="L4" s="173"/>
      <c r="M4" s="173"/>
      <c r="N4" s="173"/>
      <c r="O4" s="162"/>
      <c r="P4" s="161"/>
      <c r="Q4" s="36"/>
      <c r="R4" s="36"/>
      <c r="S4" s="173"/>
      <c r="T4" s="173"/>
      <c r="U4" s="173"/>
      <c r="V4" s="162"/>
      <c r="W4" s="235"/>
      <c r="X4" s="5"/>
      <c r="Y4" s="5"/>
      <c r="Z4" s="173"/>
      <c r="AA4" s="173"/>
      <c r="AB4" s="173"/>
      <c r="AC4" s="215"/>
      <c r="AD4" s="236"/>
      <c r="AE4" s="5"/>
      <c r="AF4" s="5"/>
      <c r="AG4" s="5"/>
      <c r="AH4" s="5"/>
      <c r="AI4" s="5"/>
      <c r="AJ4" s="162"/>
      <c r="AK4" s="8"/>
      <c r="AS4" s="152"/>
      <c r="AT4" s="152"/>
      <c r="AU4" s="152"/>
      <c r="AV4" s="152"/>
      <c r="AW4" s="152"/>
      <c r="AX4" s="152"/>
      <c r="AY4" s="152"/>
      <c r="AZ4" s="152"/>
    </row>
    <row r="5" spans="1:52" ht="17.25" customHeight="1" x14ac:dyDescent="0.25">
      <c r="A5" s="562" t="s">
        <v>3</v>
      </c>
      <c r="B5" s="660" t="s">
        <v>60</v>
      </c>
      <c r="C5" s="483" t="s">
        <v>106</v>
      </c>
      <c r="D5" s="483">
        <v>115</v>
      </c>
      <c r="E5" s="67">
        <f>D5/20</f>
        <v>5.75</v>
      </c>
      <c r="F5" s="67"/>
      <c r="G5" s="67"/>
      <c r="H5" s="124"/>
      <c r="I5" s="638"/>
      <c r="J5" s="483"/>
      <c r="K5" s="483"/>
      <c r="L5" s="67"/>
      <c r="M5" s="67"/>
      <c r="N5" s="67"/>
      <c r="O5" s="130"/>
      <c r="P5" s="638"/>
      <c r="Q5" s="483"/>
      <c r="R5" s="483"/>
      <c r="S5" s="67"/>
      <c r="T5" s="67"/>
      <c r="U5" s="67"/>
      <c r="V5" s="130"/>
      <c r="W5" s="638"/>
      <c r="X5" s="483"/>
      <c r="Y5" s="483"/>
      <c r="Z5" s="67"/>
      <c r="AA5" s="67"/>
      <c r="AB5" s="67"/>
      <c r="AC5" s="124"/>
      <c r="AD5" s="660"/>
      <c r="AE5" s="483"/>
      <c r="AF5" s="483"/>
      <c r="AG5" s="67"/>
      <c r="AH5" s="67"/>
      <c r="AI5" s="67"/>
      <c r="AJ5" s="162"/>
      <c r="AL5" s="237"/>
      <c r="AM5" s="83"/>
      <c r="AN5" s="83"/>
      <c r="AO5" s="185"/>
      <c r="AP5" s="185"/>
      <c r="AQ5" s="185"/>
      <c r="AR5" s="486"/>
      <c r="AS5" s="488"/>
      <c r="AT5" s="488"/>
    </row>
    <row r="6" spans="1:52" ht="17.25" customHeight="1" x14ac:dyDescent="0.25">
      <c r="A6" s="566"/>
      <c r="B6" s="661"/>
      <c r="C6" s="230"/>
      <c r="D6" s="230"/>
      <c r="E6" s="67"/>
      <c r="F6" s="67"/>
      <c r="G6" s="67"/>
      <c r="H6" s="124"/>
      <c r="I6" s="638"/>
      <c r="J6" s="483"/>
      <c r="K6" s="125"/>
      <c r="L6" s="67"/>
      <c r="M6" s="67"/>
      <c r="N6" s="67"/>
      <c r="O6" s="130"/>
      <c r="P6" s="638"/>
      <c r="Q6" s="273"/>
      <c r="R6" s="309"/>
      <c r="S6" s="67"/>
      <c r="T6" s="67"/>
      <c r="U6" s="67"/>
      <c r="V6" s="130"/>
      <c r="W6" s="638"/>
      <c r="X6" s="125"/>
      <c r="Y6" s="125"/>
      <c r="Z6" s="67"/>
      <c r="AA6" s="67"/>
      <c r="AB6" s="67"/>
      <c r="AC6" s="124"/>
      <c r="AD6" s="661"/>
      <c r="AE6" s="230"/>
      <c r="AF6" s="230"/>
      <c r="AG6" s="67"/>
      <c r="AH6" s="67"/>
      <c r="AI6" s="67"/>
      <c r="AJ6" s="162"/>
      <c r="AL6" s="237"/>
      <c r="AM6" s="83"/>
      <c r="AN6" s="83"/>
      <c r="AO6" s="185"/>
      <c r="AP6" s="185"/>
      <c r="AQ6" s="185"/>
      <c r="AR6" s="486"/>
      <c r="AS6" s="488"/>
      <c r="AT6" s="488"/>
    </row>
    <row r="7" spans="1:52" ht="17.25" customHeight="1" x14ac:dyDescent="0.25">
      <c r="A7" s="562" t="s">
        <v>31</v>
      </c>
      <c r="B7" s="568" t="s">
        <v>348</v>
      </c>
      <c r="C7" s="97" t="s">
        <v>161</v>
      </c>
      <c r="D7" s="483">
        <v>95</v>
      </c>
      <c r="E7" s="114"/>
      <c r="F7" s="114">
        <f>D7*0.65/35</f>
        <v>1.7642857142857142</v>
      </c>
      <c r="G7" s="114"/>
      <c r="H7" s="311"/>
      <c r="I7" s="592"/>
      <c r="J7" s="97"/>
      <c r="K7" s="483"/>
      <c r="L7" s="169"/>
      <c r="M7" s="114"/>
      <c r="N7" s="114"/>
      <c r="O7" s="130"/>
      <c r="P7" s="568"/>
      <c r="Q7" s="483"/>
      <c r="R7" s="483"/>
      <c r="S7" s="67"/>
      <c r="T7" s="67"/>
      <c r="U7" s="67"/>
      <c r="V7" s="130"/>
      <c r="W7" s="568"/>
      <c r="X7" s="126"/>
      <c r="Y7" s="126"/>
      <c r="Z7" s="114"/>
      <c r="AA7" s="114"/>
      <c r="AB7" s="114"/>
      <c r="AC7" s="124"/>
      <c r="AD7" s="569"/>
      <c r="AE7" s="98"/>
      <c r="AF7" s="130"/>
      <c r="AG7" s="258"/>
      <c r="AH7" s="258"/>
      <c r="AI7" s="258"/>
      <c r="AJ7" s="92"/>
      <c r="AL7" s="237"/>
      <c r="AM7" s="83"/>
      <c r="AN7" s="83"/>
      <c r="AO7" s="185"/>
      <c r="AP7" s="185"/>
      <c r="AQ7" s="185"/>
      <c r="AR7" s="486"/>
      <c r="AS7" s="488"/>
      <c r="AT7" s="488"/>
    </row>
    <row r="8" spans="1:52" ht="17.25" customHeight="1" x14ac:dyDescent="0.25">
      <c r="A8" s="562"/>
      <c r="B8" s="530"/>
      <c r="C8" s="126" t="s">
        <v>349</v>
      </c>
      <c r="D8" s="126">
        <v>20</v>
      </c>
      <c r="E8" s="483"/>
      <c r="F8" s="483"/>
      <c r="G8" s="114">
        <f>D8/100</f>
        <v>0.2</v>
      </c>
      <c r="H8" s="311"/>
      <c r="I8" s="592"/>
      <c r="J8" s="126"/>
      <c r="K8" s="126"/>
      <c r="L8" s="169"/>
      <c r="M8" s="106"/>
      <c r="N8" s="114"/>
      <c r="O8" s="130"/>
      <c r="P8" s="530"/>
      <c r="Q8" s="483"/>
      <c r="R8" s="483"/>
      <c r="S8" s="114"/>
      <c r="T8" s="114"/>
      <c r="U8" s="67"/>
      <c r="V8" s="130"/>
      <c r="W8" s="530"/>
      <c r="X8" s="126"/>
      <c r="Y8" s="126"/>
      <c r="Z8" s="114"/>
      <c r="AA8" s="114"/>
      <c r="AB8" s="114"/>
      <c r="AC8" s="124"/>
      <c r="AD8" s="570"/>
      <c r="AE8" s="190"/>
      <c r="AF8" s="177"/>
      <c r="AG8" s="258"/>
      <c r="AH8" s="258"/>
      <c r="AI8" s="258"/>
      <c r="AJ8" s="92"/>
      <c r="AL8" s="237"/>
      <c r="AM8" s="83"/>
      <c r="AN8" s="275"/>
      <c r="AO8" s="185"/>
      <c r="AP8" s="185"/>
      <c r="AQ8" s="185"/>
      <c r="AR8" s="486"/>
      <c r="AS8" s="488"/>
      <c r="AT8" s="488"/>
      <c r="AU8" s="488"/>
    </row>
    <row r="9" spans="1:52" ht="17.25" customHeight="1" x14ac:dyDescent="0.25">
      <c r="A9" s="562"/>
      <c r="B9" s="530"/>
      <c r="C9" s="126" t="s">
        <v>350</v>
      </c>
      <c r="D9" s="126" t="s">
        <v>93</v>
      </c>
      <c r="E9" s="483"/>
      <c r="F9" s="114"/>
      <c r="G9" s="114"/>
      <c r="H9" s="311"/>
      <c r="I9" s="592"/>
      <c r="J9" s="126"/>
      <c r="K9" s="126"/>
      <c r="L9" s="170"/>
      <c r="M9" s="114"/>
      <c r="N9" s="114"/>
      <c r="O9" s="130"/>
      <c r="P9" s="530"/>
      <c r="Q9" s="483"/>
      <c r="R9" s="483"/>
      <c r="S9" s="67"/>
      <c r="T9" s="67"/>
      <c r="U9" s="114"/>
      <c r="V9" s="130"/>
      <c r="W9" s="530"/>
      <c r="X9" s="126"/>
      <c r="Y9" s="126"/>
      <c r="Z9" s="114"/>
      <c r="AA9" s="114"/>
      <c r="AB9" s="114"/>
      <c r="AC9" s="124"/>
      <c r="AD9" s="570"/>
      <c r="AE9" s="190"/>
      <c r="AF9" s="177"/>
      <c r="AG9" s="274"/>
      <c r="AH9" s="274"/>
      <c r="AI9" s="274"/>
      <c r="AJ9" s="92"/>
      <c r="AL9" s="237"/>
      <c r="AM9" s="83"/>
      <c r="AN9" s="43"/>
      <c r="AO9" s="185"/>
      <c r="AP9" s="185"/>
      <c r="AQ9" s="185"/>
      <c r="AR9" s="486"/>
      <c r="AS9" s="488"/>
      <c r="AT9" s="488"/>
      <c r="AU9" s="488"/>
    </row>
    <row r="10" spans="1:52" ht="17.25" customHeight="1" x14ac:dyDescent="0.25">
      <c r="A10" s="562"/>
      <c r="B10" s="530"/>
      <c r="C10" s="126"/>
      <c r="D10" s="126"/>
      <c r="E10" s="191"/>
      <c r="F10" s="114"/>
      <c r="G10" s="114"/>
      <c r="H10" s="311"/>
      <c r="I10" s="592"/>
      <c r="J10" s="126"/>
      <c r="K10" s="126"/>
      <c r="L10" s="170"/>
      <c r="M10" s="114"/>
      <c r="N10" s="114"/>
      <c r="O10" s="130"/>
      <c r="P10" s="530"/>
      <c r="Q10" s="483"/>
      <c r="R10" s="483"/>
      <c r="S10" s="67"/>
      <c r="T10" s="114"/>
      <c r="U10" s="114"/>
      <c r="V10" s="130"/>
      <c r="W10" s="530"/>
      <c r="X10" s="126"/>
      <c r="Y10" s="276"/>
      <c r="Z10" s="114"/>
      <c r="AA10" s="114"/>
      <c r="AB10" s="114"/>
      <c r="AC10" s="124"/>
      <c r="AD10" s="570"/>
      <c r="AE10" s="190"/>
      <c r="AF10" s="177"/>
      <c r="AG10" s="258"/>
      <c r="AH10" s="258"/>
      <c r="AI10" s="274"/>
      <c r="AJ10" s="92"/>
      <c r="AK10" s="207"/>
      <c r="AL10" s="187"/>
      <c r="AM10" s="8"/>
      <c r="AN10" s="152"/>
      <c r="AO10" s="185"/>
      <c r="AP10" s="185"/>
      <c r="AQ10" s="185"/>
      <c r="AR10" s="486"/>
      <c r="AS10" s="488"/>
      <c r="AT10" s="488"/>
      <c r="AU10" s="488"/>
    </row>
    <row r="11" spans="1:52" ht="17.25" customHeight="1" x14ac:dyDescent="0.25">
      <c r="A11" s="562"/>
      <c r="B11" s="531"/>
      <c r="C11" s="126"/>
      <c r="D11" s="126"/>
      <c r="E11" s="114"/>
      <c r="F11" s="114"/>
      <c r="G11" s="114"/>
      <c r="H11" s="311"/>
      <c r="I11" s="592"/>
      <c r="J11" s="126"/>
      <c r="K11" s="126"/>
      <c r="L11" s="114"/>
      <c r="M11" s="114"/>
      <c r="N11" s="114"/>
      <c r="O11" s="130"/>
      <c r="P11" s="530"/>
      <c r="Q11" s="483"/>
      <c r="R11" s="483"/>
      <c r="S11" s="258"/>
      <c r="T11" s="114"/>
      <c r="U11" s="114"/>
      <c r="V11" s="130"/>
      <c r="W11" s="531"/>
      <c r="X11" s="126"/>
      <c r="Y11" s="126"/>
      <c r="Z11" s="114"/>
      <c r="AA11" s="114"/>
      <c r="AB11" s="114"/>
      <c r="AC11" s="124"/>
      <c r="AD11" s="571"/>
      <c r="AE11" s="190"/>
      <c r="AF11" s="177"/>
      <c r="AG11" s="258"/>
      <c r="AH11" s="274"/>
      <c r="AI11" s="274"/>
      <c r="AJ11" s="92"/>
      <c r="AK11" s="83"/>
      <c r="AL11" s="187"/>
      <c r="AM11" s="486"/>
      <c r="AN11" s="152"/>
      <c r="AO11" s="152"/>
      <c r="AP11" s="152"/>
      <c r="AQ11" s="185"/>
      <c r="AR11" s="486"/>
      <c r="AS11" s="488"/>
      <c r="AT11" s="488"/>
      <c r="AU11" s="488"/>
    </row>
    <row r="12" spans="1:52" ht="17.25" customHeight="1" x14ac:dyDescent="0.25">
      <c r="A12" s="561" t="s">
        <v>32</v>
      </c>
      <c r="B12" s="568" t="s">
        <v>345</v>
      </c>
      <c r="C12" s="113" t="s">
        <v>94</v>
      </c>
      <c r="D12" s="113">
        <v>45</v>
      </c>
      <c r="E12" s="430"/>
      <c r="F12" s="430"/>
      <c r="G12" s="310">
        <f>D12/100</f>
        <v>0.45</v>
      </c>
      <c r="H12" s="311"/>
      <c r="I12" s="568"/>
      <c r="J12" s="114"/>
      <c r="K12" s="114"/>
      <c r="L12" s="106"/>
      <c r="M12" s="106"/>
      <c r="N12" s="114"/>
      <c r="O12" s="130"/>
      <c r="P12" s="530"/>
      <c r="Q12" s="230"/>
      <c r="R12" s="483"/>
      <c r="S12" s="114"/>
      <c r="T12" s="114"/>
      <c r="U12" s="114"/>
      <c r="V12" s="130"/>
      <c r="W12" s="568"/>
      <c r="X12" s="280"/>
      <c r="Y12" s="67"/>
      <c r="Z12" s="281"/>
      <c r="AA12" s="281"/>
      <c r="AB12" s="281"/>
      <c r="AC12" s="71"/>
      <c r="AD12" s="569"/>
      <c r="AE12" s="280"/>
      <c r="AF12" s="483"/>
      <c r="AG12" s="258"/>
      <c r="AH12" s="274"/>
      <c r="AI12" s="274"/>
      <c r="AJ12" s="92"/>
      <c r="AK12" s="83"/>
      <c r="AL12" s="187"/>
      <c r="AM12" s="152"/>
      <c r="AN12" s="152"/>
      <c r="AO12" s="152"/>
      <c r="AP12" s="185"/>
      <c r="AQ12" s="185"/>
      <c r="AR12" s="486"/>
      <c r="AS12" s="185"/>
      <c r="AT12" s="486"/>
      <c r="AU12" s="488"/>
    </row>
    <row r="13" spans="1:52" ht="17.25" customHeight="1" x14ac:dyDescent="0.25">
      <c r="A13" s="562"/>
      <c r="B13" s="530"/>
      <c r="C13" s="126" t="s">
        <v>296</v>
      </c>
      <c r="D13" s="483">
        <v>15</v>
      </c>
      <c r="E13" s="430">
        <f>D13/15</f>
        <v>1</v>
      </c>
      <c r="F13" s="310"/>
      <c r="G13" s="430"/>
      <c r="H13" s="311"/>
      <c r="I13" s="530"/>
      <c r="J13" s="188"/>
      <c r="K13" s="114"/>
      <c r="L13" s="106"/>
      <c r="M13" s="206"/>
      <c r="N13" s="114"/>
      <c r="O13" s="130"/>
      <c r="P13" s="530"/>
      <c r="Q13" s="97"/>
      <c r="R13" s="483"/>
      <c r="S13" s="67"/>
      <c r="T13" s="114"/>
      <c r="U13" s="114"/>
      <c r="V13" s="130"/>
      <c r="W13" s="530"/>
      <c r="X13" s="282"/>
      <c r="Y13" s="105"/>
      <c r="Z13" s="283"/>
      <c r="AA13" s="358"/>
      <c r="AB13" s="281"/>
      <c r="AC13" s="71"/>
      <c r="AD13" s="570"/>
      <c r="AE13" s="126"/>
      <c r="AF13" s="126"/>
      <c r="AG13" s="258"/>
      <c r="AH13" s="258"/>
      <c r="AI13" s="274"/>
      <c r="AJ13" s="92"/>
      <c r="AK13" s="83"/>
      <c r="AL13" s="187"/>
      <c r="AM13" s="486"/>
      <c r="AN13" s="486"/>
      <c r="AO13" s="488"/>
      <c r="AP13" s="185"/>
      <c r="AQ13" s="185"/>
      <c r="AR13" s="486"/>
      <c r="AS13" s="185"/>
      <c r="AT13" s="486"/>
      <c r="AU13" s="488"/>
    </row>
    <row r="14" spans="1:52" ht="17.25" customHeight="1" x14ac:dyDescent="0.25">
      <c r="A14" s="562"/>
      <c r="B14" s="530"/>
      <c r="C14" s="114" t="s">
        <v>33</v>
      </c>
      <c r="D14" s="483">
        <v>5</v>
      </c>
      <c r="E14" s="436"/>
      <c r="F14" s="436"/>
      <c r="G14" s="310">
        <f>D14/100</f>
        <v>0.05</v>
      </c>
      <c r="H14" s="311"/>
      <c r="I14" s="530"/>
      <c r="J14" s="114"/>
      <c r="K14" s="114"/>
      <c r="L14" s="106"/>
      <c r="M14" s="106"/>
      <c r="N14" s="114"/>
      <c r="O14" s="130"/>
      <c r="P14" s="531"/>
      <c r="Q14" s="483"/>
      <c r="R14" s="483"/>
      <c r="S14" s="67"/>
      <c r="T14" s="67"/>
      <c r="U14" s="114"/>
      <c r="V14" s="130"/>
      <c r="W14" s="530"/>
      <c r="X14" s="280"/>
      <c r="Y14" s="67"/>
      <c r="Z14" s="283"/>
      <c r="AA14" s="281"/>
      <c r="AB14" s="281"/>
      <c r="AC14" s="71"/>
      <c r="AD14" s="570"/>
      <c r="AE14" s="126"/>
      <c r="AF14" s="126"/>
      <c r="AG14" s="258"/>
      <c r="AH14" s="274"/>
      <c r="AI14" s="274"/>
      <c r="AJ14" s="92"/>
      <c r="AK14" s="83"/>
      <c r="AL14" s="187"/>
      <c r="AM14" s="486"/>
      <c r="AN14" s="486"/>
      <c r="AO14" s="185"/>
      <c r="AP14" s="185"/>
      <c r="AQ14" s="185"/>
      <c r="AR14" s="486"/>
      <c r="AS14" s="185"/>
      <c r="AT14" s="486"/>
      <c r="AU14" s="488"/>
    </row>
    <row r="15" spans="1:52" ht="17.25" customHeight="1" x14ac:dyDescent="0.25">
      <c r="A15" s="562"/>
      <c r="B15" s="530"/>
      <c r="C15" s="126" t="s">
        <v>330</v>
      </c>
      <c r="D15" s="126">
        <v>20</v>
      </c>
      <c r="E15" s="436"/>
      <c r="F15" s="436">
        <f>D15*0.8/35</f>
        <v>0.45714285714285713</v>
      </c>
      <c r="G15" s="436"/>
      <c r="H15" s="311"/>
      <c r="I15" s="530"/>
      <c r="J15" s="114"/>
      <c r="K15" s="114"/>
      <c r="L15" s="54"/>
      <c r="M15" s="354"/>
      <c r="N15" s="54"/>
      <c r="O15" s="130"/>
      <c r="P15" s="568"/>
      <c r="Q15" s="489"/>
      <c r="R15" s="483"/>
      <c r="S15" s="127"/>
      <c r="T15" s="128"/>
      <c r="U15" s="114"/>
      <c r="V15" s="130"/>
      <c r="W15" s="530"/>
      <c r="X15" s="190"/>
      <c r="Y15" s="177"/>
      <c r="Z15" s="258"/>
      <c r="AA15" s="258"/>
      <c r="AB15" s="258"/>
      <c r="AC15" s="71"/>
      <c r="AD15" s="570"/>
      <c r="AE15" s="489"/>
      <c r="AF15" s="483"/>
      <c r="AG15" s="258"/>
      <c r="AH15" s="274"/>
      <c r="AI15" s="258"/>
      <c r="AJ15" s="92"/>
      <c r="AK15" s="83"/>
      <c r="AL15" s="237"/>
      <c r="AM15" s="83"/>
      <c r="AN15" s="486"/>
      <c r="AO15" s="8"/>
      <c r="AP15" s="8"/>
      <c r="AQ15" s="185"/>
      <c r="AR15" s="486"/>
      <c r="AS15" s="185"/>
      <c r="AT15" s="486"/>
      <c r="AU15" s="488"/>
    </row>
    <row r="16" spans="1:52" ht="17.25" customHeight="1" x14ac:dyDescent="0.25">
      <c r="A16" s="562"/>
      <c r="B16" s="531"/>
      <c r="C16" s="126"/>
      <c r="D16" s="126"/>
      <c r="E16" s="436"/>
      <c r="F16" s="436"/>
      <c r="G16" s="436"/>
      <c r="H16" s="311"/>
      <c r="I16" s="531"/>
      <c r="J16" s="126"/>
      <c r="K16" s="126"/>
      <c r="L16" s="54"/>
      <c r="M16" s="54"/>
      <c r="N16" s="54"/>
      <c r="O16" s="130"/>
      <c r="P16" s="530"/>
      <c r="Q16" s="489"/>
      <c r="R16" s="483"/>
      <c r="S16" s="127"/>
      <c r="T16" s="127"/>
      <c r="U16" s="114"/>
      <c r="V16" s="353"/>
      <c r="W16" s="531"/>
      <c r="X16" s="227"/>
      <c r="Y16" s="261"/>
      <c r="Z16" s="281"/>
      <c r="AA16" s="281"/>
      <c r="AB16" s="281"/>
      <c r="AC16" s="71"/>
      <c r="AD16" s="571"/>
      <c r="AE16" s="489"/>
      <c r="AF16" s="483"/>
      <c r="AG16" s="258"/>
      <c r="AH16" s="258"/>
      <c r="AI16" s="258"/>
      <c r="AJ16" s="92"/>
      <c r="AK16" s="83"/>
      <c r="AL16" s="237"/>
      <c r="AM16" s="111"/>
      <c r="AN16" s="83"/>
      <c r="AO16" s="8"/>
      <c r="AP16" s="8"/>
      <c r="AQ16" s="8"/>
      <c r="AR16" s="486"/>
      <c r="AS16" s="185"/>
      <c r="AT16" s="486"/>
      <c r="AU16" s="488"/>
    </row>
    <row r="17" spans="1:52" ht="17.25" customHeight="1" x14ac:dyDescent="0.25">
      <c r="A17" s="612" t="s">
        <v>43</v>
      </c>
      <c r="B17" s="572" t="s">
        <v>297</v>
      </c>
      <c r="C17" s="126" t="s">
        <v>81</v>
      </c>
      <c r="D17" s="483">
        <v>75</v>
      </c>
      <c r="E17" s="178"/>
      <c r="F17" s="178"/>
      <c r="G17" s="460">
        <f>D17/100</f>
        <v>0.75</v>
      </c>
      <c r="H17" s="311"/>
      <c r="I17" s="645"/>
      <c r="J17" s="126"/>
      <c r="K17" s="483"/>
      <c r="L17" s="174"/>
      <c r="M17" s="174"/>
      <c r="N17" s="114"/>
      <c r="O17" s="130"/>
      <c r="P17" s="530"/>
      <c r="Q17" s="114"/>
      <c r="R17" s="128"/>
      <c r="S17" s="127"/>
      <c r="T17" s="127"/>
      <c r="U17" s="127"/>
      <c r="V17" s="130"/>
      <c r="W17" s="645"/>
      <c r="X17" s="126"/>
      <c r="Y17" s="483"/>
      <c r="Z17" s="174"/>
      <c r="AA17" s="174"/>
      <c r="AB17" s="114"/>
      <c r="AC17" s="124"/>
      <c r="AD17" s="645"/>
      <c r="AE17" s="126"/>
      <c r="AF17" s="130"/>
      <c r="AG17" s="258"/>
      <c r="AH17" s="114"/>
      <c r="AI17" s="114"/>
      <c r="AJ17" s="124"/>
      <c r="AK17" s="83"/>
      <c r="AL17" s="237"/>
      <c r="AM17" s="111"/>
      <c r="AN17" s="83"/>
      <c r="AO17" s="8"/>
      <c r="AP17" s="8"/>
      <c r="AQ17" s="8"/>
      <c r="AR17" s="486"/>
      <c r="AS17" s="185"/>
      <c r="AT17" s="486"/>
      <c r="AU17" s="488"/>
    </row>
    <row r="18" spans="1:52" ht="17.25" customHeight="1" x14ac:dyDescent="0.25">
      <c r="A18" s="613"/>
      <c r="B18" s="573"/>
      <c r="C18" s="583" t="s">
        <v>84</v>
      </c>
      <c r="D18" s="126"/>
      <c r="E18" s="178"/>
      <c r="F18" s="178"/>
      <c r="G18" s="178"/>
      <c r="H18" s="311"/>
      <c r="I18" s="646"/>
      <c r="J18" s="575"/>
      <c r="K18" s="483"/>
      <c r="L18" s="174"/>
      <c r="M18" s="174"/>
      <c r="N18" s="174"/>
      <c r="O18" s="130"/>
      <c r="P18" s="530"/>
      <c r="Q18" s="97"/>
      <c r="R18" s="128"/>
      <c r="S18" s="128"/>
      <c r="T18" s="128"/>
      <c r="U18" s="114"/>
      <c r="V18" s="130"/>
      <c r="W18" s="646"/>
      <c r="X18" s="575"/>
      <c r="Y18" s="126"/>
      <c r="Z18" s="174"/>
      <c r="AA18" s="174"/>
      <c r="AB18" s="174"/>
      <c r="AC18" s="124"/>
      <c r="AD18" s="646"/>
      <c r="AE18" s="575"/>
      <c r="AF18" s="177"/>
      <c r="AG18" s="258"/>
      <c r="AH18" s="258"/>
      <c r="AI18" s="258"/>
      <c r="AJ18" s="124"/>
      <c r="AK18" s="83"/>
      <c r="AL18" s="237"/>
      <c r="AM18" s="111"/>
      <c r="AN18" s="486"/>
      <c r="AO18" s="8"/>
      <c r="AP18" s="8"/>
      <c r="AQ18" s="8"/>
      <c r="AR18" s="486"/>
      <c r="AS18" s="185"/>
      <c r="AT18" s="486"/>
      <c r="AU18" s="488"/>
    </row>
    <row r="19" spans="1:52" ht="17.25" customHeight="1" x14ac:dyDescent="0.25">
      <c r="A19" s="613"/>
      <c r="B19" s="573"/>
      <c r="C19" s="584"/>
      <c r="D19" s="126"/>
      <c r="E19" s="178"/>
      <c r="F19" s="178"/>
      <c r="G19" s="178"/>
      <c r="H19" s="311"/>
      <c r="I19" s="646"/>
      <c r="J19" s="586"/>
      <c r="K19" s="126"/>
      <c r="L19" s="174"/>
      <c r="M19" s="174"/>
      <c r="N19" s="174"/>
      <c r="O19" s="130"/>
      <c r="P19" s="530"/>
      <c r="Q19" s="127"/>
      <c r="R19" s="487"/>
      <c r="S19" s="177"/>
      <c r="T19" s="177"/>
      <c r="U19" s="177"/>
      <c r="V19" s="130"/>
      <c r="W19" s="646"/>
      <c r="X19" s="576"/>
      <c r="Y19" s="126"/>
      <c r="Z19" s="174"/>
      <c r="AA19" s="174"/>
      <c r="AB19" s="174"/>
      <c r="AC19" s="124"/>
      <c r="AD19" s="646"/>
      <c r="AE19" s="576"/>
      <c r="AF19" s="177"/>
      <c r="AG19" s="174"/>
      <c r="AH19" s="174"/>
      <c r="AI19" s="114"/>
      <c r="AJ19" s="124"/>
      <c r="AK19" s="83"/>
      <c r="AL19" s="237"/>
      <c r="AM19" s="111"/>
      <c r="AN19" s="486"/>
      <c r="AO19" s="8"/>
      <c r="AP19" s="8"/>
      <c r="AQ19" s="8"/>
      <c r="AR19" s="486"/>
      <c r="AS19" s="185"/>
      <c r="AT19" s="486"/>
      <c r="AU19" s="488"/>
    </row>
    <row r="20" spans="1:52" ht="17.25" customHeight="1" x14ac:dyDescent="0.25">
      <c r="A20" s="613"/>
      <c r="B20" s="573"/>
      <c r="C20" s="584"/>
      <c r="D20" s="483"/>
      <c r="E20" s="178"/>
      <c r="F20" s="178"/>
      <c r="G20" s="178"/>
      <c r="H20" s="311"/>
      <c r="I20" s="646"/>
      <c r="J20" s="586"/>
      <c r="K20" s="483"/>
      <c r="L20" s="174"/>
      <c r="M20" s="174"/>
      <c r="N20" s="174"/>
      <c r="O20" s="130"/>
      <c r="P20" s="530"/>
      <c r="Q20" s="483"/>
      <c r="R20" s="483"/>
      <c r="S20" s="336"/>
      <c r="T20" s="336"/>
      <c r="U20" s="114"/>
      <c r="V20" s="130"/>
      <c r="W20" s="646"/>
      <c r="X20" s="576"/>
      <c r="Y20" s="483"/>
      <c r="Z20" s="174"/>
      <c r="AA20" s="174"/>
      <c r="AB20" s="174"/>
      <c r="AC20" s="124"/>
      <c r="AD20" s="646"/>
      <c r="AE20" s="576"/>
      <c r="AF20" s="177"/>
      <c r="AG20" s="174"/>
      <c r="AH20" s="174"/>
      <c r="AI20" s="174"/>
      <c r="AJ20" s="124"/>
      <c r="AK20" s="83"/>
      <c r="AL20" s="237"/>
      <c r="AM20" s="486"/>
      <c r="AN20" s="486"/>
      <c r="AO20" s="8"/>
      <c r="AP20" s="8"/>
      <c r="AQ20" s="185"/>
      <c r="AR20" s="486"/>
      <c r="AS20" s="185"/>
      <c r="AT20" s="486"/>
      <c r="AU20" s="488"/>
    </row>
    <row r="21" spans="1:52" ht="17.25" customHeight="1" x14ac:dyDescent="0.25">
      <c r="A21" s="614"/>
      <c r="B21" s="574"/>
      <c r="C21" s="585"/>
      <c r="D21" s="483"/>
      <c r="E21" s="178"/>
      <c r="F21" s="178"/>
      <c r="G21" s="178"/>
      <c r="H21" s="311"/>
      <c r="I21" s="647"/>
      <c r="J21" s="587"/>
      <c r="K21" s="483"/>
      <c r="L21" s="174"/>
      <c r="M21" s="174"/>
      <c r="N21" s="174"/>
      <c r="O21" s="130"/>
      <c r="P21" s="531"/>
      <c r="Q21" s="302"/>
      <c r="R21" s="126"/>
      <c r="S21" s="483"/>
      <c r="T21" s="126"/>
      <c r="U21" s="177"/>
      <c r="V21" s="130"/>
      <c r="W21" s="647"/>
      <c r="X21" s="577"/>
      <c r="Y21" s="483"/>
      <c r="Z21" s="174"/>
      <c r="AA21" s="174"/>
      <c r="AB21" s="174"/>
      <c r="AC21" s="124"/>
      <c r="AD21" s="647"/>
      <c r="AE21" s="577"/>
      <c r="AF21" s="177"/>
      <c r="AG21" s="174"/>
      <c r="AH21" s="174"/>
      <c r="AI21" s="174"/>
      <c r="AJ21" s="124"/>
      <c r="AK21" s="486"/>
      <c r="AL21" s="237"/>
      <c r="AM21" s="486"/>
      <c r="AN21" s="83"/>
      <c r="AO21" s="8"/>
      <c r="AP21" s="247"/>
      <c r="AQ21" s="8"/>
      <c r="AR21" s="486"/>
      <c r="AS21" s="488"/>
      <c r="AT21" s="486"/>
      <c r="AU21" s="488"/>
    </row>
    <row r="22" spans="1:52" ht="17.25" customHeight="1" x14ac:dyDescent="0.25">
      <c r="A22" s="529" t="s">
        <v>34</v>
      </c>
      <c r="B22" s="675" t="s">
        <v>346</v>
      </c>
      <c r="C22" s="483" t="s">
        <v>314</v>
      </c>
      <c r="D22" s="483">
        <v>20</v>
      </c>
      <c r="E22" s="178"/>
      <c r="F22" s="178">
        <f>D22/140</f>
        <v>0.14285714285714285</v>
      </c>
      <c r="G22" s="460"/>
      <c r="H22" s="311"/>
      <c r="I22" s="568"/>
      <c r="J22" s="483"/>
      <c r="K22" s="483"/>
      <c r="L22" s="312"/>
      <c r="M22" s="312"/>
      <c r="N22" s="310"/>
      <c r="O22" s="311"/>
      <c r="P22" s="645"/>
      <c r="Q22" s="126"/>
      <c r="R22" s="483"/>
      <c r="S22" s="174"/>
      <c r="T22" s="174"/>
      <c r="U22" s="114"/>
      <c r="V22" s="130"/>
      <c r="W22" s="568"/>
      <c r="X22" s="126"/>
      <c r="Y22" s="483"/>
      <c r="Z22" s="177"/>
      <c r="AA22" s="177"/>
      <c r="AB22" s="114"/>
      <c r="AC22" s="92"/>
      <c r="AD22" s="570"/>
      <c r="AE22" s="191"/>
      <c r="AF22" s="483"/>
      <c r="AG22" s="284"/>
      <c r="AH22" s="284"/>
      <c r="AI22" s="274"/>
      <c r="AJ22" s="92"/>
      <c r="AK22" s="486"/>
      <c r="AL22" s="237"/>
      <c r="AM22" s="486"/>
      <c r="AN22" s="83"/>
      <c r="AO22" s="8"/>
      <c r="AP22" s="8"/>
      <c r="AQ22" s="8"/>
      <c r="AR22" s="486"/>
      <c r="AS22" s="185"/>
      <c r="AT22" s="486"/>
      <c r="AU22" s="488"/>
    </row>
    <row r="23" spans="1:52" ht="17.25" customHeight="1" x14ac:dyDescent="0.25">
      <c r="A23" s="529"/>
      <c r="B23" s="675"/>
      <c r="C23" s="126" t="s">
        <v>335</v>
      </c>
      <c r="D23" s="483">
        <v>8</v>
      </c>
      <c r="E23" s="178"/>
      <c r="F23" s="178"/>
      <c r="G23" s="460">
        <f>D23/100</f>
        <v>0.08</v>
      </c>
      <c r="H23" s="311"/>
      <c r="I23" s="530"/>
      <c r="J23" s="114"/>
      <c r="K23" s="114"/>
      <c r="L23" s="312"/>
      <c r="M23" s="312"/>
      <c r="N23" s="312"/>
      <c r="O23" s="311"/>
      <c r="P23" s="646"/>
      <c r="Q23" s="575"/>
      <c r="R23" s="483"/>
      <c r="S23" s="174"/>
      <c r="T23" s="174"/>
      <c r="U23" s="174"/>
      <c r="V23" s="130"/>
      <c r="W23" s="530"/>
      <c r="X23" s="126"/>
      <c r="Y23" s="483"/>
      <c r="Z23" s="177"/>
      <c r="AA23" s="287"/>
      <c r="AB23" s="177"/>
      <c r="AC23" s="92"/>
      <c r="AD23" s="570"/>
      <c r="AE23" s="263"/>
      <c r="AF23" s="126"/>
      <c r="AG23" s="284"/>
      <c r="AH23" s="285"/>
      <c r="AI23" s="284"/>
      <c r="AJ23" s="92"/>
      <c r="AK23" s="486"/>
      <c r="AL23" s="237"/>
      <c r="AM23" s="133"/>
      <c r="AN23" s="83"/>
      <c r="AO23" s="8"/>
      <c r="AP23" s="8"/>
      <c r="AQ23" s="8"/>
      <c r="AR23" s="486"/>
      <c r="AS23" s="8"/>
      <c r="AT23" s="486"/>
      <c r="AU23" s="488"/>
    </row>
    <row r="24" spans="1:52" ht="17.25" customHeight="1" x14ac:dyDescent="0.25">
      <c r="A24" s="529"/>
      <c r="B24" s="675"/>
      <c r="C24" s="126"/>
      <c r="D24" s="126"/>
      <c r="E24" s="178"/>
      <c r="F24" s="178" t="s">
        <v>347</v>
      </c>
      <c r="G24" s="178"/>
      <c r="H24" s="472"/>
      <c r="I24" s="530"/>
      <c r="J24" s="114"/>
      <c r="K24" s="126"/>
      <c r="L24" s="436"/>
      <c r="M24" s="436"/>
      <c r="N24" s="310"/>
      <c r="O24" s="311"/>
      <c r="P24" s="646"/>
      <c r="Q24" s="586"/>
      <c r="R24" s="126"/>
      <c r="S24" s="174"/>
      <c r="T24" s="174"/>
      <c r="U24" s="174"/>
      <c r="V24" s="130"/>
      <c r="W24" s="530"/>
      <c r="X24" s="126"/>
      <c r="Y24" s="483"/>
      <c r="Z24" s="325"/>
      <c r="AA24" s="325"/>
      <c r="AB24" s="114"/>
      <c r="AC24" s="92"/>
      <c r="AD24" s="570"/>
      <c r="AE24" s="191"/>
      <c r="AF24" s="126"/>
      <c r="AG24" s="284"/>
      <c r="AH24" s="285"/>
      <c r="AI24" s="274"/>
      <c r="AJ24" s="92"/>
      <c r="AK24" s="98"/>
      <c r="AL24" s="237"/>
      <c r="AM24" s="133"/>
      <c r="AN24" s="83"/>
      <c r="AO24" s="8"/>
      <c r="AP24" s="8"/>
      <c r="AQ24" s="8"/>
      <c r="AR24" s="486"/>
      <c r="AS24" s="8"/>
      <c r="AT24" s="486"/>
      <c r="AU24" s="488"/>
    </row>
    <row r="25" spans="1:52" ht="17.25" customHeight="1" x14ac:dyDescent="0.25">
      <c r="A25" s="529"/>
      <c r="B25" s="675"/>
      <c r="C25" s="126"/>
      <c r="D25" s="126"/>
      <c r="E25" s="178"/>
      <c r="F25" s="178"/>
      <c r="G25" s="178"/>
      <c r="H25" s="472"/>
      <c r="I25" s="530"/>
      <c r="J25" s="126"/>
      <c r="K25" s="483"/>
      <c r="L25" s="312"/>
      <c r="M25" s="312"/>
      <c r="N25" s="312"/>
      <c r="O25" s="311"/>
      <c r="P25" s="646"/>
      <c r="Q25" s="586"/>
      <c r="R25" s="483"/>
      <c r="S25" s="174"/>
      <c r="T25" s="174"/>
      <c r="U25" s="174"/>
      <c r="V25" s="130"/>
      <c r="W25" s="530"/>
      <c r="X25" s="126"/>
      <c r="Y25" s="126"/>
      <c r="Z25" s="177"/>
      <c r="AA25" s="177"/>
      <c r="AB25" s="177"/>
      <c r="AC25" s="92"/>
      <c r="AD25" s="570"/>
      <c r="AE25" s="196"/>
      <c r="AF25" s="190"/>
      <c r="AG25" s="284"/>
      <c r="AH25" s="285"/>
      <c r="AI25" s="284"/>
      <c r="AJ25" s="92"/>
      <c r="AK25" s="98"/>
      <c r="AL25" s="486"/>
      <c r="AM25" s="488"/>
      <c r="AN25" s="110"/>
      <c r="AO25" s="111"/>
      <c r="AP25" s="83"/>
      <c r="AQ25" s="8"/>
      <c r="AR25" s="8"/>
      <c r="AS25" s="8"/>
      <c r="AT25" s="486"/>
      <c r="AU25" s="488"/>
    </row>
    <row r="26" spans="1:52" ht="17.25" customHeight="1" x14ac:dyDescent="0.25">
      <c r="A26" s="529"/>
      <c r="B26" s="675"/>
      <c r="C26" s="126"/>
      <c r="D26" s="126"/>
      <c r="E26" s="178"/>
      <c r="F26" s="178"/>
      <c r="G26" s="178"/>
      <c r="H26" s="472"/>
      <c r="I26" s="531"/>
      <c r="J26" s="126"/>
      <c r="K26" s="483"/>
      <c r="L26" s="312"/>
      <c r="M26" s="312"/>
      <c r="N26" s="312"/>
      <c r="O26" s="311"/>
      <c r="P26" s="647"/>
      <c r="Q26" s="587"/>
      <c r="R26" s="483"/>
      <c r="S26" s="174"/>
      <c r="T26" s="174"/>
      <c r="U26" s="174"/>
      <c r="V26" s="130"/>
      <c r="W26" s="531"/>
      <c r="X26" s="190"/>
      <c r="Y26" s="191"/>
      <c r="Z26" s="177"/>
      <c r="AA26" s="177"/>
      <c r="AB26" s="177"/>
      <c r="AC26" s="92"/>
      <c r="AD26" s="571"/>
      <c r="AE26" s="228"/>
      <c r="AF26" s="190"/>
      <c r="AG26" s="284"/>
      <c r="AH26" s="285"/>
      <c r="AI26" s="284"/>
      <c r="AJ26" s="92"/>
      <c r="AK26" s="486"/>
      <c r="AL26" s="486"/>
      <c r="AM26" s="488"/>
      <c r="AN26" s="110"/>
      <c r="AO26" s="111"/>
      <c r="AP26" s="83"/>
      <c r="AQ26" s="8"/>
      <c r="AR26" s="8"/>
      <c r="AS26" s="8"/>
      <c r="AT26" s="270"/>
      <c r="AU26" s="488"/>
    </row>
    <row r="27" spans="1:52" s="263" customFormat="1" ht="17.25" customHeight="1" x14ac:dyDescent="0.25">
      <c r="A27" s="214" t="s">
        <v>14</v>
      </c>
      <c r="B27" s="482" t="s">
        <v>40</v>
      </c>
      <c r="C27" s="82"/>
      <c r="D27" s="59"/>
      <c r="E27" s="175"/>
      <c r="F27" s="175"/>
      <c r="G27" s="175"/>
      <c r="H27" s="38"/>
      <c r="I27" s="482"/>
      <c r="J27" s="483"/>
      <c r="K27" s="262"/>
      <c r="L27" s="175"/>
      <c r="M27" s="175"/>
      <c r="N27" s="175"/>
      <c r="O27" s="124"/>
      <c r="P27" s="482"/>
      <c r="Q27" s="483"/>
      <c r="R27" s="262"/>
      <c r="S27" s="175"/>
      <c r="T27" s="175"/>
      <c r="U27" s="175"/>
      <c r="V27" s="124"/>
      <c r="W27" s="484"/>
      <c r="X27" s="483"/>
      <c r="Y27" s="262"/>
      <c r="Z27" s="175"/>
      <c r="AA27" s="175"/>
      <c r="AB27" s="175"/>
      <c r="AC27" s="124"/>
      <c r="AD27" s="485"/>
      <c r="AE27" s="483"/>
      <c r="AF27" s="262"/>
      <c r="AG27" s="59"/>
      <c r="AH27" s="59"/>
      <c r="AI27" s="59"/>
      <c r="AJ27" s="124"/>
      <c r="AK27" s="83"/>
      <c r="AL27" s="486"/>
      <c r="AM27" s="486"/>
      <c r="AN27" s="237"/>
      <c r="AO27" s="486"/>
      <c r="AP27" s="486"/>
      <c r="AQ27" s="8"/>
      <c r="AR27" s="8"/>
      <c r="AS27" s="185"/>
      <c r="AT27" s="486"/>
      <c r="AU27" s="98"/>
    </row>
    <row r="28" spans="1:52" ht="17.25" customHeight="1" thickBot="1" x14ac:dyDescent="0.3">
      <c r="A28" s="264" t="s">
        <v>15</v>
      </c>
      <c r="B28" s="68" t="s">
        <v>0</v>
      </c>
      <c r="C28" s="480" t="str">
        <f>月菜單!J23</f>
        <v>小餐包</v>
      </c>
      <c r="D28" s="486" t="s">
        <v>301</v>
      </c>
      <c r="E28" s="216"/>
      <c r="F28" s="216"/>
      <c r="G28" s="216"/>
      <c r="H28" s="217"/>
      <c r="I28" s="68"/>
      <c r="J28" s="40"/>
      <c r="K28" s="70"/>
      <c r="L28" s="216"/>
      <c r="M28" s="216"/>
      <c r="N28" s="216"/>
      <c r="O28" s="69"/>
      <c r="P28" s="68"/>
      <c r="Q28" s="348"/>
      <c r="R28" s="59"/>
      <c r="S28" s="176"/>
      <c r="T28" s="176"/>
      <c r="U28" s="176"/>
      <c r="V28" s="69"/>
      <c r="W28" s="68"/>
      <c r="X28" s="146"/>
      <c r="Y28" s="70"/>
      <c r="Z28" s="176"/>
      <c r="AA28" s="176"/>
      <c r="AB28" s="176"/>
      <c r="AC28" s="69"/>
      <c r="AD28" s="68"/>
      <c r="AE28" s="348"/>
      <c r="AF28" s="59"/>
      <c r="AG28" s="126"/>
      <c r="AH28" s="126"/>
      <c r="AI28" s="126"/>
      <c r="AJ28" s="162"/>
      <c r="AK28" s="98"/>
      <c r="AL28" s="98"/>
      <c r="AM28" s="98"/>
      <c r="AN28" s="237"/>
      <c r="AO28" s="83"/>
      <c r="AP28" s="486"/>
      <c r="AQ28" s="8"/>
      <c r="AR28" s="8"/>
      <c r="AS28" s="185"/>
      <c r="AT28" s="486"/>
      <c r="AU28" s="488"/>
      <c r="AV28" s="488"/>
      <c r="AW28" s="488"/>
      <c r="AX28" s="488"/>
      <c r="AY28" s="488"/>
      <c r="AZ28" s="488"/>
    </row>
    <row r="29" spans="1:52" ht="17.25" customHeight="1" x14ac:dyDescent="0.25">
      <c r="A29" s="672" t="s">
        <v>16</v>
      </c>
      <c r="B29" s="641" t="s">
        <v>17</v>
      </c>
      <c r="C29" s="642"/>
      <c r="D29" s="409"/>
      <c r="E29" s="409">
        <f>SUM(E5:E28)</f>
        <v>6.75</v>
      </c>
      <c r="F29" s="473">
        <f>SUM(F5:F28)</f>
        <v>2.3642857142857143</v>
      </c>
      <c r="G29" s="410">
        <f>SUM(G5:G28)</f>
        <v>1.5300000000000002</v>
      </c>
      <c r="H29" s="183"/>
      <c r="I29" s="641"/>
      <c r="J29" s="642"/>
      <c r="K29" s="409"/>
      <c r="L29" s="410"/>
      <c r="M29" s="410"/>
      <c r="N29" s="410"/>
      <c r="O29" s="183"/>
      <c r="P29" s="641"/>
      <c r="Q29" s="642"/>
      <c r="R29" s="411"/>
      <c r="S29" s="411"/>
      <c r="T29" s="412"/>
      <c r="U29" s="411"/>
      <c r="V29" s="491"/>
      <c r="W29" s="641"/>
      <c r="X29" s="642"/>
      <c r="Y29" s="409"/>
      <c r="Z29" s="410"/>
      <c r="AA29" s="410"/>
      <c r="AB29" s="410"/>
      <c r="AC29" s="183"/>
      <c r="AD29" s="641"/>
      <c r="AE29" s="642"/>
      <c r="AF29" s="410"/>
      <c r="AG29" s="410"/>
      <c r="AH29" s="410"/>
      <c r="AI29" s="410"/>
      <c r="AJ29" s="183"/>
      <c r="AK29" s="83"/>
      <c r="AL29" s="486"/>
      <c r="AM29" s="98"/>
      <c r="AN29" s="237"/>
      <c r="AO29" s="486"/>
      <c r="AP29" s="486"/>
      <c r="AQ29" s="8"/>
      <c r="AR29" s="8"/>
      <c r="AS29" s="8"/>
      <c r="AT29" s="486"/>
      <c r="AU29" s="488"/>
      <c r="AV29" s="488"/>
      <c r="AW29" s="488"/>
      <c r="AX29" s="488"/>
      <c r="AY29" s="488"/>
      <c r="AZ29" s="488"/>
    </row>
    <row r="30" spans="1:52" ht="17.25" customHeight="1" x14ac:dyDescent="0.25">
      <c r="A30" s="673"/>
      <c r="B30" s="532" t="s">
        <v>44</v>
      </c>
      <c r="C30" s="533"/>
      <c r="D30" s="184">
        <f>E29</f>
        <v>6.75</v>
      </c>
      <c r="E30" s="177"/>
      <c r="F30" s="177"/>
      <c r="G30" s="177"/>
      <c r="H30" s="124"/>
      <c r="I30" s="532"/>
      <c r="J30" s="533"/>
      <c r="K30" s="184"/>
      <c r="L30" s="177"/>
      <c r="M30" s="177"/>
      <c r="N30" s="177"/>
      <c r="O30" s="124"/>
      <c r="P30" s="607"/>
      <c r="Q30" s="608"/>
      <c r="R30" s="122"/>
      <c r="S30" s="177"/>
      <c r="T30" s="177"/>
      <c r="U30" s="177"/>
      <c r="V30" s="3"/>
      <c r="W30" s="532"/>
      <c r="X30" s="533"/>
      <c r="Y30" s="184"/>
      <c r="Z30" s="177"/>
      <c r="AA30" s="177"/>
      <c r="AB30" s="177"/>
      <c r="AC30" s="124"/>
      <c r="AD30" s="532"/>
      <c r="AE30" s="533"/>
      <c r="AF30" s="184"/>
      <c r="AG30" s="177"/>
      <c r="AH30" s="177"/>
      <c r="AI30" s="177"/>
      <c r="AJ30" s="124"/>
      <c r="AK30" s="99"/>
      <c r="AL30" s="486"/>
      <c r="AM30" s="98"/>
      <c r="AN30" s="237"/>
      <c r="AO30" s="83"/>
      <c r="AP30" s="83"/>
      <c r="AQ30" s="8"/>
      <c r="AR30" s="8"/>
      <c r="AS30" s="8"/>
      <c r="AT30" s="486"/>
      <c r="AU30" s="488"/>
      <c r="AV30" s="488"/>
      <c r="AW30" s="488"/>
      <c r="AX30" s="488"/>
      <c r="AY30" s="488"/>
      <c r="AZ30" s="488"/>
    </row>
    <row r="31" spans="1:52" ht="17.25" customHeight="1" x14ac:dyDescent="0.25">
      <c r="A31" s="673"/>
      <c r="B31" s="532" t="s">
        <v>37</v>
      </c>
      <c r="C31" s="533"/>
      <c r="D31" s="131">
        <f>F29</f>
        <v>2.3642857142857143</v>
      </c>
      <c r="E31" s="178"/>
      <c r="F31" s="178"/>
      <c r="G31" s="178"/>
      <c r="H31" s="124"/>
      <c r="I31" s="532"/>
      <c r="J31" s="533"/>
      <c r="K31" s="131"/>
      <c r="L31" s="178"/>
      <c r="M31" s="178"/>
      <c r="N31" s="178"/>
      <c r="O31" s="124"/>
      <c r="P31" s="607"/>
      <c r="Q31" s="608"/>
      <c r="R31" s="52"/>
      <c r="S31" s="178"/>
      <c r="T31" s="178"/>
      <c r="U31" s="178"/>
      <c r="V31" s="3"/>
      <c r="W31" s="532"/>
      <c r="X31" s="533"/>
      <c r="Y31" s="277"/>
      <c r="Z31" s="178"/>
      <c r="AA31" s="178"/>
      <c r="AB31" s="178"/>
      <c r="AC31" s="124"/>
      <c r="AD31" s="532"/>
      <c r="AE31" s="533"/>
      <c r="AF31" s="131"/>
      <c r="AG31" s="178"/>
      <c r="AH31" s="178"/>
      <c r="AI31" s="178"/>
      <c r="AJ31" s="124"/>
      <c r="AK31" s="99"/>
      <c r="AL31" s="486"/>
      <c r="AM31" s="98"/>
      <c r="AN31" s="237"/>
      <c r="AO31" s="83"/>
      <c r="AP31" s="486"/>
      <c r="AQ31" s="8"/>
      <c r="AR31" s="8"/>
      <c r="AS31" s="8"/>
      <c r="AT31" s="486"/>
      <c r="AU31" s="488"/>
      <c r="AV31" s="488"/>
      <c r="AW31" s="488"/>
      <c r="AX31" s="488"/>
      <c r="AY31" s="488"/>
      <c r="AZ31" s="488"/>
    </row>
    <row r="32" spans="1:52" ht="17.25" customHeight="1" x14ac:dyDescent="0.25">
      <c r="A32" s="673"/>
      <c r="B32" s="532" t="s">
        <v>365</v>
      </c>
      <c r="C32" s="533"/>
      <c r="D32" s="131">
        <f>G29</f>
        <v>1.5300000000000002</v>
      </c>
      <c r="E32" s="178"/>
      <c r="F32" s="178"/>
      <c r="G32" s="178"/>
      <c r="H32" s="124"/>
      <c r="I32" s="532"/>
      <c r="J32" s="533"/>
      <c r="K32" s="131"/>
      <c r="L32" s="178"/>
      <c r="M32" s="178"/>
      <c r="N32" s="178"/>
      <c r="O32" s="124"/>
      <c r="P32" s="607"/>
      <c r="Q32" s="608"/>
      <c r="R32" s="52"/>
      <c r="S32" s="178"/>
      <c r="T32" s="178"/>
      <c r="U32" s="178"/>
      <c r="V32" s="3"/>
      <c r="W32" s="532"/>
      <c r="X32" s="533"/>
      <c r="Y32" s="131"/>
      <c r="Z32" s="178"/>
      <c r="AA32" s="178"/>
      <c r="AB32" s="178"/>
      <c r="AC32" s="124"/>
      <c r="AD32" s="532"/>
      <c r="AE32" s="533"/>
      <c r="AF32" s="131"/>
      <c r="AG32" s="178"/>
      <c r="AH32" s="178"/>
      <c r="AI32" s="178"/>
      <c r="AJ32" s="124"/>
      <c r="AK32" s="100"/>
      <c r="AL32" s="486"/>
      <c r="AM32" s="98"/>
      <c r="AN32" s="486"/>
      <c r="AO32" s="486"/>
      <c r="AP32" s="486"/>
      <c r="AQ32" s="108"/>
      <c r="AR32" s="108"/>
      <c r="AS32" s="108"/>
      <c r="AT32" s="486"/>
      <c r="AU32" s="488"/>
      <c r="AV32" s="488"/>
      <c r="AW32" s="488"/>
      <c r="AX32" s="488"/>
      <c r="AY32" s="488"/>
      <c r="AZ32" s="488"/>
    </row>
    <row r="33" spans="1:52" ht="17.25" customHeight="1" x14ac:dyDescent="0.25">
      <c r="A33" s="673"/>
      <c r="B33" s="607" t="s">
        <v>366</v>
      </c>
      <c r="C33" s="608"/>
      <c r="D33" s="72"/>
      <c r="E33" s="179"/>
      <c r="F33" s="179"/>
      <c r="G33" s="179"/>
      <c r="H33" s="124"/>
      <c r="I33" s="532"/>
      <c r="J33" s="533"/>
      <c r="K33" s="72"/>
      <c r="L33" s="179"/>
      <c r="M33" s="179"/>
      <c r="N33" s="179"/>
      <c r="O33" s="124"/>
      <c r="P33" s="607"/>
      <c r="Q33" s="608"/>
      <c r="R33" s="53"/>
      <c r="S33" s="179"/>
      <c r="T33" s="179"/>
      <c r="U33" s="179"/>
      <c r="V33" s="7"/>
      <c r="W33" s="607"/>
      <c r="X33" s="608"/>
      <c r="Y33" s="72"/>
      <c r="Z33" s="179"/>
      <c r="AA33" s="179"/>
      <c r="AB33" s="179"/>
      <c r="AC33" s="124"/>
      <c r="AD33" s="607"/>
      <c r="AE33" s="608"/>
      <c r="AF33" s="72"/>
      <c r="AG33" s="179"/>
      <c r="AH33" s="179"/>
      <c r="AI33" s="179"/>
      <c r="AJ33" s="124"/>
      <c r="AK33" s="100"/>
      <c r="AL33" s="486"/>
      <c r="AM33" s="98"/>
      <c r="AN33" s="486"/>
      <c r="AO33" s="486"/>
      <c r="AP33" s="83"/>
      <c r="AQ33" s="83"/>
      <c r="AR33" s="83"/>
      <c r="AS33" s="83"/>
      <c r="AT33" s="486"/>
      <c r="AU33" s="98"/>
      <c r="AV33" s="488"/>
      <c r="AW33" s="488"/>
      <c r="AX33" s="488"/>
      <c r="AY33" s="488"/>
      <c r="AZ33" s="488"/>
    </row>
    <row r="34" spans="1:52" ht="17.25" customHeight="1" x14ac:dyDescent="0.25">
      <c r="A34" s="673"/>
      <c r="B34" s="659" t="s">
        <v>11</v>
      </c>
      <c r="C34" s="658"/>
      <c r="D34" s="90"/>
      <c r="E34" s="180"/>
      <c r="F34" s="180"/>
      <c r="G34" s="180"/>
      <c r="H34" s="37"/>
      <c r="I34" s="540"/>
      <c r="J34" s="541"/>
      <c r="K34" s="90"/>
      <c r="L34" s="180"/>
      <c r="M34" s="180"/>
      <c r="N34" s="180"/>
      <c r="O34" s="37"/>
      <c r="P34" s="659"/>
      <c r="Q34" s="658"/>
      <c r="R34" s="53"/>
      <c r="S34" s="180"/>
      <c r="T34" s="180"/>
      <c r="U34" s="180"/>
      <c r="V34" s="7"/>
      <c r="W34" s="659"/>
      <c r="X34" s="658"/>
      <c r="Y34" s="90"/>
      <c r="Z34" s="180"/>
      <c r="AA34" s="180"/>
      <c r="AB34" s="180"/>
      <c r="AC34" s="37"/>
      <c r="AD34" s="659"/>
      <c r="AE34" s="658"/>
      <c r="AF34" s="90"/>
      <c r="AG34" s="180"/>
      <c r="AH34" s="180"/>
      <c r="AI34" s="180"/>
      <c r="AJ34" s="37"/>
      <c r="AK34" s="265"/>
      <c r="AL34" s="98"/>
      <c r="AM34" s="98"/>
      <c r="AN34" s="117"/>
      <c r="AO34" s="117"/>
      <c r="AP34" s="117"/>
      <c r="AQ34" s="117"/>
      <c r="AR34" s="117"/>
      <c r="AS34" s="117"/>
      <c r="AT34" s="117"/>
      <c r="AU34" s="488"/>
    </row>
    <row r="35" spans="1:52" s="26" customFormat="1" ht="17.25" customHeight="1" x14ac:dyDescent="0.25">
      <c r="A35" s="673"/>
      <c r="B35" s="639" t="s">
        <v>10</v>
      </c>
      <c r="C35" s="640"/>
      <c r="D35" s="94">
        <v>2.5</v>
      </c>
      <c r="E35" s="121"/>
      <c r="F35" s="121"/>
      <c r="G35" s="121"/>
      <c r="H35" s="92"/>
      <c r="I35" s="639"/>
      <c r="J35" s="640"/>
      <c r="K35" s="94"/>
      <c r="L35" s="121"/>
      <c r="M35" s="121"/>
      <c r="N35" s="121"/>
      <c r="O35" s="92"/>
      <c r="P35" s="639"/>
      <c r="Q35" s="640"/>
      <c r="R35" s="94"/>
      <c r="S35" s="121"/>
      <c r="T35" s="121"/>
      <c r="U35" s="94"/>
      <c r="V35" s="95"/>
      <c r="W35" s="639"/>
      <c r="X35" s="640"/>
      <c r="Y35" s="94"/>
      <c r="Z35" s="121"/>
      <c r="AA35" s="121"/>
      <c r="AB35" s="121"/>
      <c r="AC35" s="92"/>
      <c r="AD35" s="639"/>
      <c r="AE35" s="640"/>
      <c r="AF35" s="94"/>
      <c r="AG35" s="121"/>
      <c r="AH35" s="121"/>
      <c r="AI35" s="121"/>
      <c r="AJ35" s="92"/>
      <c r="AK35" s="266"/>
      <c r="AL35" s="116"/>
      <c r="AM35" s="27"/>
      <c r="AN35" s="117"/>
      <c r="AO35" s="117"/>
      <c r="AP35" s="83"/>
      <c r="AQ35" s="83"/>
      <c r="AR35" s="83"/>
      <c r="AS35" s="83"/>
      <c r="AT35" s="486"/>
      <c r="AU35" s="488"/>
    </row>
    <row r="36" spans="1:52" s="26" customFormat="1" ht="17.25" customHeight="1" thickBot="1" x14ac:dyDescent="0.3">
      <c r="A36" s="674"/>
      <c r="B36" s="538" t="s">
        <v>45</v>
      </c>
      <c r="C36" s="539"/>
      <c r="D36" s="267">
        <f>D30*70+D31*75+D32*25+D33*60+D35*45</f>
        <v>800.57142857142856</v>
      </c>
      <c r="E36" s="268"/>
      <c r="F36" s="268"/>
      <c r="G36" s="268"/>
      <c r="H36" s="93"/>
      <c r="I36" s="538"/>
      <c r="J36" s="539"/>
      <c r="K36" s="267"/>
      <c r="L36" s="268"/>
      <c r="M36" s="268"/>
      <c r="N36" s="268"/>
      <c r="O36" s="147"/>
      <c r="P36" s="615"/>
      <c r="Q36" s="616"/>
      <c r="R36" s="267"/>
      <c r="S36" s="268"/>
      <c r="T36" s="268"/>
      <c r="U36" s="267"/>
      <c r="V36" s="80"/>
      <c r="W36" s="538"/>
      <c r="X36" s="539"/>
      <c r="Y36" s="267"/>
      <c r="Z36" s="268"/>
      <c r="AA36" s="268"/>
      <c r="AB36" s="268"/>
      <c r="AC36" s="93"/>
      <c r="AD36" s="538"/>
      <c r="AE36" s="539"/>
      <c r="AF36" s="267"/>
      <c r="AG36" s="268"/>
      <c r="AH36" s="268"/>
      <c r="AI36" s="268"/>
      <c r="AJ36" s="147"/>
      <c r="AK36" s="83"/>
      <c r="AL36" s="83"/>
      <c r="AM36" s="27"/>
      <c r="AN36" s="117"/>
      <c r="AO36" s="117"/>
      <c r="AP36" s="99"/>
      <c r="AQ36" s="99"/>
      <c r="AR36" s="99"/>
      <c r="AS36" s="99"/>
      <c r="AT36" s="486"/>
      <c r="AU36" s="488"/>
    </row>
    <row r="37" spans="1:52" s="254" customFormat="1" ht="27" customHeight="1" x14ac:dyDescent="0.25">
      <c r="A37" s="252" t="s">
        <v>18</v>
      </c>
      <c r="B37" s="253"/>
      <c r="C37" s="253"/>
      <c r="D37" s="252"/>
      <c r="E37" s="252"/>
      <c r="F37" s="252"/>
      <c r="G37" s="252"/>
      <c r="I37" s="254" t="s">
        <v>19</v>
      </c>
      <c r="K37" s="252" t="s">
        <v>23</v>
      </c>
      <c r="L37" s="252"/>
      <c r="M37" s="252"/>
      <c r="N37" s="252"/>
      <c r="O37" s="252"/>
      <c r="P37" s="252"/>
      <c r="Q37" s="252"/>
      <c r="R37" s="252" t="s">
        <v>20</v>
      </c>
      <c r="S37" s="252"/>
      <c r="T37" s="252"/>
      <c r="U37" s="252"/>
      <c r="V37" s="252"/>
      <c r="W37" s="252"/>
      <c r="Y37" s="254" t="s">
        <v>21</v>
      </c>
      <c r="Z37" s="252"/>
      <c r="AA37" s="252"/>
      <c r="AB37" s="252"/>
      <c r="AG37" s="252"/>
      <c r="AH37" s="252"/>
      <c r="AI37" s="252"/>
    </row>
    <row r="38" spans="1:52" s="30" customFormat="1" ht="19.5" x14ac:dyDescent="0.25">
      <c r="A38" s="523" t="s">
        <v>22</v>
      </c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481"/>
      <c r="M38" s="481"/>
      <c r="N38" s="481"/>
      <c r="O38" s="32"/>
      <c r="P38" s="32"/>
      <c r="Q38" s="32"/>
      <c r="R38" s="32"/>
      <c r="S38" s="32"/>
      <c r="T38" s="32"/>
      <c r="U38" s="32"/>
      <c r="V38" s="32"/>
      <c r="W38" s="32"/>
      <c r="X38" s="29"/>
      <c r="Z38" s="32"/>
      <c r="AA38" s="32"/>
      <c r="AB38" s="32"/>
      <c r="AG38" s="32"/>
      <c r="AH38" s="32"/>
      <c r="AI38" s="32"/>
      <c r="AK38" s="98"/>
      <c r="AL38" s="153"/>
      <c r="AM38" s="132"/>
      <c r="AN38" s="117"/>
      <c r="AO38" s="117"/>
      <c r="AP38" s="100"/>
      <c r="AQ38" s="100"/>
      <c r="AR38" s="100"/>
      <c r="AS38" s="100"/>
      <c r="AT38" s="486"/>
      <c r="AU38" s="488"/>
    </row>
    <row r="39" spans="1:52" s="30" customFormat="1" ht="19.5" x14ac:dyDescent="0.25">
      <c r="A39" s="519" t="s">
        <v>13</v>
      </c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29"/>
      <c r="Z39" s="29"/>
      <c r="AA39" s="29"/>
      <c r="AB39" s="29"/>
      <c r="AG39" s="29"/>
      <c r="AH39" s="29"/>
      <c r="AI39" s="29"/>
      <c r="AK39" s="8"/>
      <c r="AL39" s="8"/>
      <c r="AM39" s="132"/>
      <c r="AN39" s="117"/>
      <c r="AO39" s="117"/>
      <c r="AP39" s="100"/>
      <c r="AQ39" s="100"/>
      <c r="AR39" s="100"/>
      <c r="AS39" s="100"/>
      <c r="AT39" s="486"/>
      <c r="AU39" s="488"/>
    </row>
    <row r="40" spans="1:52" s="30" customFormat="1" ht="19.5" x14ac:dyDescent="0.25">
      <c r="A40" s="490" t="s">
        <v>12</v>
      </c>
      <c r="B40" s="490"/>
      <c r="C40" s="490"/>
      <c r="D40" s="29"/>
      <c r="E40" s="29"/>
      <c r="F40" s="29"/>
      <c r="G40" s="29"/>
      <c r="H40" s="32"/>
      <c r="I40" s="32"/>
      <c r="J40" s="610"/>
      <c r="K40" s="486"/>
      <c r="L40" s="486"/>
      <c r="M40" s="242"/>
      <c r="N40" s="242"/>
      <c r="O40" s="349"/>
      <c r="P40" s="350"/>
      <c r="Q40" s="32"/>
      <c r="R40" s="32"/>
      <c r="S40" s="29"/>
      <c r="T40" s="120"/>
      <c r="U40" s="152"/>
      <c r="V40" s="152"/>
      <c r="W40" s="33"/>
      <c r="X40" s="29"/>
      <c r="Y40" s="29"/>
      <c r="Z40" s="29"/>
      <c r="AA40" s="29"/>
      <c r="AB40" s="29"/>
      <c r="AG40" s="29"/>
      <c r="AH40" s="29"/>
      <c r="AI40" s="29"/>
      <c r="AK40" s="8"/>
      <c r="AL40" s="8"/>
      <c r="AM40" s="100"/>
      <c r="AN40" s="117"/>
      <c r="AO40" s="117"/>
      <c r="AP40" s="265"/>
      <c r="AQ40" s="265"/>
      <c r="AR40" s="265"/>
      <c r="AS40" s="265"/>
      <c r="AT40" s="98"/>
      <c r="AU40" s="488"/>
    </row>
    <row r="41" spans="1:52" x14ac:dyDescent="0.25">
      <c r="I41" s="610"/>
      <c r="J41" s="610"/>
      <c r="K41" s="185"/>
      <c r="L41" s="185"/>
      <c r="M41" s="242"/>
      <c r="N41" s="242"/>
      <c r="O41" s="242"/>
      <c r="P41" s="350"/>
      <c r="Q41" s="488"/>
      <c r="R41" s="488"/>
      <c r="S41" s="488"/>
      <c r="T41" s="120"/>
      <c r="U41" s="8"/>
      <c r="V41" s="152"/>
      <c r="W41" s="488"/>
      <c r="X41" s="488"/>
      <c r="AK41" s="8"/>
      <c r="AL41" s="8"/>
      <c r="AM41" s="488"/>
      <c r="AN41" s="118"/>
      <c r="AO41" s="118"/>
      <c r="AP41" s="266"/>
      <c r="AQ41" s="266"/>
      <c r="AR41" s="266"/>
      <c r="AS41" s="266"/>
      <c r="AT41" s="116"/>
      <c r="AU41" s="488"/>
    </row>
    <row r="42" spans="1:52" x14ac:dyDescent="0.25">
      <c r="I42" s="610"/>
      <c r="J42" s="610"/>
      <c r="K42" s="185"/>
      <c r="L42" s="83"/>
      <c r="M42" s="431"/>
      <c r="N42" s="431"/>
      <c r="O42" s="349"/>
      <c r="P42" s="350"/>
      <c r="Q42" s="488"/>
      <c r="R42" s="488"/>
      <c r="S42" s="488"/>
      <c r="T42" s="120"/>
      <c r="U42" s="185"/>
      <c r="V42" s="185"/>
      <c r="W42" s="488"/>
      <c r="X42" s="488"/>
      <c r="AK42" s="8"/>
      <c r="AL42" s="8"/>
      <c r="AM42" s="488"/>
      <c r="AN42" s="488"/>
      <c r="AO42" s="488"/>
      <c r="AP42" s="488"/>
      <c r="AQ42" s="488"/>
      <c r="AR42" s="488"/>
      <c r="AS42" s="488"/>
      <c r="AT42" s="488"/>
      <c r="AU42" s="488"/>
    </row>
    <row r="43" spans="1:52" x14ac:dyDescent="0.25">
      <c r="I43" s="610"/>
      <c r="J43" s="610"/>
      <c r="K43" s="83"/>
      <c r="L43" s="486"/>
      <c r="M43" s="242"/>
      <c r="N43" s="242"/>
      <c r="O43" s="242"/>
      <c r="P43" s="350"/>
      <c r="Q43" s="488"/>
      <c r="R43" s="488"/>
      <c r="S43" s="488"/>
      <c r="T43" s="120"/>
      <c r="U43" s="8"/>
      <c r="V43" s="8"/>
      <c r="W43" s="488"/>
      <c r="X43" s="488"/>
      <c r="AK43" s="8"/>
      <c r="AL43" s="8"/>
      <c r="AM43" s="488"/>
      <c r="AN43" s="488"/>
      <c r="AO43" s="488"/>
      <c r="AP43" s="488"/>
      <c r="AQ43" s="488"/>
      <c r="AR43" s="488"/>
      <c r="AS43" s="488"/>
      <c r="AT43" s="488"/>
      <c r="AU43" s="488"/>
    </row>
    <row r="44" spans="1:52" x14ac:dyDescent="0.25">
      <c r="I44" s="610"/>
      <c r="J44" s="610"/>
      <c r="K44" s="83"/>
      <c r="L44" s="486"/>
      <c r="M44" s="242"/>
      <c r="N44" s="242"/>
      <c r="O44" s="242"/>
      <c r="P44" s="350"/>
      <c r="Q44" s="488"/>
      <c r="R44" s="488"/>
      <c r="S44" s="488"/>
      <c r="T44" s="120"/>
      <c r="U44" s="8"/>
      <c r="V44" s="8"/>
      <c r="W44" s="488"/>
      <c r="X44" s="488"/>
      <c r="AK44" s="488"/>
      <c r="AL44" s="488"/>
      <c r="AM44" s="488"/>
      <c r="AN44" s="488"/>
      <c r="AO44" s="488"/>
      <c r="AP44" s="488"/>
      <c r="AQ44" s="488"/>
      <c r="AR44" s="488"/>
      <c r="AS44" s="488"/>
      <c r="AT44" s="488"/>
      <c r="AU44" s="488"/>
    </row>
    <row r="45" spans="1:52" x14ac:dyDescent="0.25">
      <c r="I45" s="610"/>
      <c r="J45" s="98"/>
      <c r="K45" s="98"/>
      <c r="L45" s="8"/>
      <c r="M45" s="8"/>
      <c r="N45" s="8"/>
      <c r="O45" s="488"/>
      <c r="P45" s="488"/>
      <c r="Q45" s="488"/>
      <c r="R45" s="488"/>
      <c r="S45" s="488"/>
      <c r="T45" s="488"/>
      <c r="U45" s="488"/>
      <c r="V45" s="488"/>
      <c r="W45" s="488"/>
      <c r="X45" s="488"/>
    </row>
    <row r="46" spans="1:52" x14ac:dyDescent="0.25"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</row>
    <row r="47" spans="1:52" x14ac:dyDescent="0.25"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</row>
    <row r="48" spans="1:52" x14ac:dyDescent="0.25"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</row>
    <row r="49" spans="9:24" x14ac:dyDescent="0.25">
      <c r="I49" s="488"/>
      <c r="J49" s="488"/>
      <c r="K49" s="488"/>
      <c r="L49" s="488"/>
      <c r="M49" s="488"/>
      <c r="N49" s="488"/>
      <c r="O49" s="488"/>
      <c r="P49" s="488"/>
      <c r="Q49" s="488"/>
      <c r="R49" s="488"/>
      <c r="S49" s="488"/>
      <c r="T49" s="488"/>
      <c r="U49" s="488"/>
      <c r="V49" s="488"/>
      <c r="W49" s="488"/>
      <c r="X49" s="488"/>
    </row>
  </sheetData>
  <mergeCells count="93">
    <mergeCell ref="A39:X39"/>
    <mergeCell ref="J40:J44"/>
    <mergeCell ref="I41:I45"/>
    <mergeCell ref="B36:C36"/>
    <mergeCell ref="I36:J36"/>
    <mergeCell ref="P36:Q36"/>
    <mergeCell ref="W36:X36"/>
    <mergeCell ref="AD36:AE36"/>
    <mergeCell ref="A38:K38"/>
    <mergeCell ref="B34:C34"/>
    <mergeCell ref="I34:J34"/>
    <mergeCell ref="P34:Q34"/>
    <mergeCell ref="W34:X34"/>
    <mergeCell ref="AD34:AE34"/>
    <mergeCell ref="B35:C35"/>
    <mergeCell ref="I35:J35"/>
    <mergeCell ref="P35:Q35"/>
    <mergeCell ref="W35:X35"/>
    <mergeCell ref="AD35:AE35"/>
    <mergeCell ref="A29:A36"/>
    <mergeCell ref="B29:C29"/>
    <mergeCell ref="I29:J29"/>
    <mergeCell ref="P29:Q29"/>
    <mergeCell ref="B32:C32"/>
    <mergeCell ref="I32:J32"/>
    <mergeCell ref="P32:Q32"/>
    <mergeCell ref="W32:X32"/>
    <mergeCell ref="AD32:AE32"/>
    <mergeCell ref="B33:C33"/>
    <mergeCell ref="I33:J33"/>
    <mergeCell ref="P33:Q33"/>
    <mergeCell ref="W33:X33"/>
    <mergeCell ref="AD33:AE33"/>
    <mergeCell ref="B31:C31"/>
    <mergeCell ref="I31:J31"/>
    <mergeCell ref="P31:Q31"/>
    <mergeCell ref="W31:X31"/>
    <mergeCell ref="AD31:AE31"/>
    <mergeCell ref="W29:X29"/>
    <mergeCell ref="AD29:AE29"/>
    <mergeCell ref="B30:C30"/>
    <mergeCell ref="I30:J30"/>
    <mergeCell ref="P30:Q30"/>
    <mergeCell ref="W30:X30"/>
    <mergeCell ref="AD30:AE30"/>
    <mergeCell ref="AE18:AE21"/>
    <mergeCell ref="A22:A26"/>
    <mergeCell ref="B22:B26"/>
    <mergeCell ref="I22:I26"/>
    <mergeCell ref="P22:P26"/>
    <mergeCell ref="W22:W26"/>
    <mergeCell ref="AD22:AD26"/>
    <mergeCell ref="Q23:Q26"/>
    <mergeCell ref="W17:W21"/>
    <mergeCell ref="AD17:AD21"/>
    <mergeCell ref="C18:C21"/>
    <mergeCell ref="J18:J21"/>
    <mergeCell ref="X18:X21"/>
    <mergeCell ref="AD5:AD6"/>
    <mergeCell ref="AD7:AD11"/>
    <mergeCell ref="A12:A16"/>
    <mergeCell ref="B12:B16"/>
    <mergeCell ref="I12:I16"/>
    <mergeCell ref="W12:W16"/>
    <mergeCell ref="A7:A11"/>
    <mergeCell ref="B7:B11"/>
    <mergeCell ref="I7:I11"/>
    <mergeCell ref="P7:P14"/>
    <mergeCell ref="W7:W11"/>
    <mergeCell ref="AD12:AD16"/>
    <mergeCell ref="P15:P21"/>
    <mergeCell ref="A17:A21"/>
    <mergeCell ref="B17:B21"/>
    <mergeCell ref="I17:I21"/>
    <mergeCell ref="A5:A6"/>
    <mergeCell ref="B5:B6"/>
    <mergeCell ref="I5:I6"/>
    <mergeCell ref="P5:P6"/>
    <mergeCell ref="W5:W6"/>
    <mergeCell ref="A1:AG1"/>
    <mergeCell ref="D2:J2"/>
    <mergeCell ref="O2:V2"/>
    <mergeCell ref="X2:AG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</mergeCells>
  <phoneticPr fontId="1" type="noConversion"/>
  <printOptions horizontalCentered="1" verticalCentered="1"/>
  <pageMargins left="0" right="0" top="0" bottom="0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2025-06-02T13:08:18Z</cp:lastPrinted>
  <dcterms:created xsi:type="dcterms:W3CDTF">2005-05-16T01:42:21Z</dcterms:created>
  <dcterms:modified xsi:type="dcterms:W3CDTF">2025-06-02T13:10:42Z</dcterms:modified>
</cp:coreProperties>
</file>