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585" yWindow="-15" windowWidth="12630" windowHeight="11760" tabRatio="697"/>
  </bookViews>
  <sheets>
    <sheet name="月菜單" sheetId="12" r:id="rId1"/>
    <sheet name="第1週" sheetId="20" r:id="rId2"/>
    <sheet name="第2週" sheetId="8" r:id="rId3"/>
    <sheet name="Sheet1" sheetId="4" state="hidden" r:id="rId4"/>
    <sheet name="Sheet2" sheetId="5" state="hidden" r:id="rId5"/>
    <sheet name="Sheet3" sheetId="6" state="hidden" r:id="rId6"/>
    <sheet name="第3週" sheetId="14" r:id="rId7"/>
    <sheet name="第4週" sheetId="15" r:id="rId8"/>
    <sheet name="第5週" sheetId="19" r:id="rId9"/>
  </sheets>
  <definedNames>
    <definedName name="_xlnm.Print_Area" localSheetId="0">月菜單!$A$1:$P$28</definedName>
    <definedName name="_xlnm.Print_Area" localSheetId="1">第1週!$A$1:$AJ$40</definedName>
    <definedName name="_xlnm.Print_Area" localSheetId="2">第2週!$A$1:$AJ$40</definedName>
    <definedName name="_xlnm.Print_Area" localSheetId="6">第3週!$A$1:$AJ$40</definedName>
    <definedName name="_xlnm.Print_Area" localSheetId="7">第4週!$A$1:$AJ$40</definedName>
    <definedName name="_xlnm.Print_Area" localSheetId="8">第5週!$A$1:$AJ$40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8" l="1"/>
  <c r="AB9" i="14" l="1"/>
  <c r="S17" i="15"/>
  <c r="T16" i="19"/>
  <c r="E9" i="19"/>
  <c r="G8" i="19"/>
  <c r="AH24" i="15" l="1"/>
  <c r="AI23" i="15"/>
  <c r="AG22" i="15"/>
  <c r="Z22" i="15"/>
  <c r="G19" i="12"/>
  <c r="G13" i="14"/>
  <c r="G9" i="14"/>
  <c r="F14" i="14"/>
  <c r="F7" i="14"/>
  <c r="AA7" i="8"/>
  <c r="S5" i="8"/>
  <c r="E22" i="12"/>
  <c r="D4" i="12"/>
  <c r="E17" i="12" l="1"/>
  <c r="E12" i="12"/>
  <c r="F12" i="12"/>
  <c r="G12" i="12"/>
  <c r="F7" i="12"/>
  <c r="E7" i="12"/>
  <c r="U20" i="15" l="1"/>
  <c r="U17" i="15"/>
  <c r="T16" i="15"/>
  <c r="U10" i="15"/>
  <c r="T9" i="15"/>
  <c r="T8" i="15"/>
  <c r="U7" i="15"/>
  <c r="S5" i="15"/>
  <c r="T23" i="14"/>
  <c r="U22" i="14"/>
  <c r="U17" i="14"/>
  <c r="T14" i="14"/>
  <c r="U10" i="14"/>
  <c r="U9" i="14"/>
  <c r="T8" i="14"/>
  <c r="U7" i="14"/>
  <c r="S5" i="14"/>
  <c r="Z8" i="15"/>
  <c r="AA7" i="15"/>
  <c r="AA7" i="19"/>
  <c r="AB8" i="19"/>
  <c r="M23" i="14"/>
  <c r="T14" i="19"/>
  <c r="F23" i="15"/>
  <c r="G22" i="15"/>
  <c r="N22" i="14"/>
  <c r="AA23" i="19" l="1"/>
  <c r="AB22" i="19"/>
  <c r="F23" i="19"/>
  <c r="G22" i="19"/>
  <c r="N16" i="19"/>
  <c r="N15" i="19"/>
  <c r="M14" i="19"/>
  <c r="N13" i="19"/>
  <c r="M12" i="19"/>
  <c r="AI14" i="15"/>
  <c r="AH13" i="15"/>
  <c r="AI12" i="15"/>
  <c r="AB14" i="15"/>
  <c r="S13" i="8"/>
  <c r="T11" i="8"/>
  <c r="U9" i="8"/>
  <c r="U8" i="8"/>
  <c r="U22" i="8"/>
  <c r="U7" i="8"/>
  <c r="AH15" i="8" l="1"/>
  <c r="AI14" i="8"/>
  <c r="AG13" i="8"/>
  <c r="AI12" i="8"/>
  <c r="AB15" i="14"/>
  <c r="AB14" i="14"/>
  <c r="AA13" i="14"/>
  <c r="AB12" i="14"/>
  <c r="AA7" i="14"/>
  <c r="AI9" i="8"/>
  <c r="AG8" i="8"/>
  <c r="AH7" i="8"/>
  <c r="N8" i="8" l="1"/>
  <c r="M7" i="8"/>
  <c r="AA12" i="8"/>
  <c r="AA9" i="8"/>
  <c r="F23" i="8"/>
  <c r="G22" i="8"/>
  <c r="E8" i="8"/>
  <c r="AI8" i="20"/>
  <c r="L14" i="14"/>
  <c r="AH14" i="14"/>
  <c r="AH13" i="14"/>
  <c r="AI12" i="14"/>
  <c r="AA14" i="20"/>
  <c r="AB13" i="20"/>
  <c r="AB12" i="20"/>
  <c r="AH24" i="8"/>
  <c r="AG22" i="8"/>
  <c r="U13" i="19" l="1"/>
  <c r="F17" i="12"/>
  <c r="M23" i="8" l="1"/>
  <c r="AB17" i="19" l="1"/>
  <c r="AA15" i="19"/>
  <c r="AB14" i="19"/>
  <c r="AA13" i="19"/>
  <c r="AB12" i="19"/>
  <c r="AH7" i="15"/>
  <c r="AB14" i="8" l="1"/>
  <c r="AH7" i="20"/>
  <c r="AH23" i="20"/>
  <c r="AI22" i="20"/>
  <c r="AI17" i="20"/>
  <c r="AH13" i="20"/>
  <c r="AI12" i="20"/>
  <c r="AI9" i="20"/>
  <c r="G9" i="8"/>
  <c r="N23" i="15"/>
  <c r="M22" i="15"/>
  <c r="F23" i="14"/>
  <c r="G22" i="14"/>
  <c r="N8" i="14"/>
  <c r="M7" i="14"/>
  <c r="F8" i="15"/>
  <c r="F7" i="19"/>
  <c r="F7" i="8" l="1"/>
  <c r="E14" i="19" l="1"/>
  <c r="F13" i="19"/>
  <c r="G12" i="19"/>
  <c r="F14" i="8" l="1"/>
  <c r="M15" i="15"/>
  <c r="M15" i="8"/>
  <c r="G15" i="15"/>
  <c r="M23" i="19" l="1"/>
  <c r="N22" i="19"/>
  <c r="N9" i="19"/>
  <c r="N8" i="19"/>
  <c r="M7" i="19"/>
  <c r="AG11" i="15"/>
  <c r="AB13" i="15"/>
  <c r="AA12" i="15"/>
  <c r="F12" i="14"/>
  <c r="G8" i="14"/>
  <c r="D17" i="12" l="1"/>
  <c r="D7" i="12"/>
  <c r="AA24" i="8" l="1"/>
  <c r="AB22" i="8"/>
  <c r="AG23" i="8"/>
  <c r="AI10" i="14"/>
  <c r="AI9" i="14"/>
  <c r="AI8" i="14"/>
  <c r="AH7" i="14"/>
  <c r="G3" i="12"/>
  <c r="F3" i="12"/>
  <c r="E3" i="12"/>
  <c r="D3" i="12"/>
  <c r="C3" i="12"/>
  <c r="AA23" i="20"/>
  <c r="AB22" i="20"/>
  <c r="AB9" i="20"/>
  <c r="AB8" i="20"/>
  <c r="AA7" i="20"/>
  <c r="AB17" i="20"/>
  <c r="Z6" i="20"/>
  <c r="Z5" i="20"/>
  <c r="AB29" i="20" l="1"/>
  <c r="Y32" i="20" s="1"/>
  <c r="L3" i="12" s="1"/>
  <c r="AA29" i="20"/>
  <c r="Y31" i="20" s="1"/>
  <c r="K3" i="12" s="1"/>
  <c r="Z29" i="20"/>
  <c r="Y30" i="20" s="1"/>
  <c r="J3" i="12" s="1"/>
  <c r="P3" i="12" l="1"/>
  <c r="Y36" i="20"/>
  <c r="AB8" i="8" l="1"/>
  <c r="Q28" i="15" l="1"/>
  <c r="AB17" i="15" l="1"/>
  <c r="N14" i="15"/>
  <c r="L13" i="15"/>
  <c r="N12" i="15"/>
  <c r="L8" i="15"/>
  <c r="M7" i="15"/>
  <c r="G9" i="15"/>
  <c r="AH23" i="14"/>
  <c r="AG22" i="14"/>
  <c r="M16" i="14"/>
  <c r="N24" i="8"/>
  <c r="N22" i="8"/>
  <c r="C28" i="15" l="1"/>
  <c r="C28" i="8"/>
  <c r="AI17" i="8"/>
  <c r="AI29" i="8" s="1"/>
  <c r="AF32" i="8" s="1"/>
  <c r="AF31" i="8"/>
  <c r="G17" i="8"/>
  <c r="G15" i="8"/>
  <c r="G13" i="8"/>
  <c r="E12" i="8"/>
  <c r="AB29" i="15"/>
  <c r="Y32" i="15" s="1"/>
  <c r="AA29" i="15"/>
  <c r="Y31" i="15" s="1"/>
  <c r="G17" i="15"/>
  <c r="G14" i="15"/>
  <c r="F13" i="15"/>
  <c r="F29" i="15" s="1"/>
  <c r="D31" i="15" s="1"/>
  <c r="G12" i="15"/>
  <c r="E10" i="15"/>
  <c r="G7" i="15"/>
  <c r="G29" i="8" l="1"/>
  <c r="D32" i="8" s="1"/>
  <c r="G29" i="15"/>
  <c r="D32" i="15" s="1"/>
  <c r="F29" i="8"/>
  <c r="D31" i="8" s="1"/>
  <c r="AE28" i="15" l="1"/>
  <c r="C28" i="19"/>
  <c r="AE28" i="14"/>
  <c r="C28" i="14"/>
  <c r="AE28" i="20"/>
  <c r="C22" i="12" l="1"/>
  <c r="D22" i="12"/>
  <c r="D12" i="12"/>
  <c r="G8" i="12"/>
  <c r="F8" i="12"/>
  <c r="E8" i="12"/>
  <c r="D8" i="12"/>
  <c r="C8" i="12"/>
  <c r="G4" i="12"/>
  <c r="F4" i="12"/>
  <c r="E4" i="12"/>
  <c r="C4" i="12"/>
  <c r="N17" i="19"/>
  <c r="T9" i="19"/>
  <c r="U12" i="19"/>
  <c r="T11" i="19"/>
  <c r="T8" i="19"/>
  <c r="U10" i="19"/>
  <c r="U20" i="19"/>
  <c r="AI10" i="15"/>
  <c r="U29" i="19" l="1"/>
  <c r="M29" i="19"/>
  <c r="K31" i="19" s="1"/>
  <c r="N29" i="19"/>
  <c r="K32" i="19" s="1"/>
  <c r="AB29" i="19"/>
  <c r="Y32" i="19" s="1"/>
  <c r="AA29" i="19"/>
  <c r="Y31" i="19" s="1"/>
  <c r="G17" i="14"/>
  <c r="N17" i="15"/>
  <c r="M29" i="15"/>
  <c r="K31" i="15" s="1"/>
  <c r="AH29" i="14"/>
  <c r="N29" i="15" l="1"/>
  <c r="K32" i="15" s="1"/>
  <c r="F29" i="14"/>
  <c r="D31" i="14" s="1"/>
  <c r="G29" i="14"/>
  <c r="D32" i="14" s="1"/>
  <c r="AB17" i="8" l="1"/>
  <c r="AB13" i="8"/>
  <c r="AB29" i="8" l="1"/>
  <c r="Y32" i="8" s="1"/>
  <c r="L8" i="12" s="1"/>
  <c r="AA29" i="8"/>
  <c r="Y31" i="8" s="1"/>
  <c r="K8" i="12" s="1"/>
  <c r="Z6" i="8"/>
  <c r="Z5" i="8"/>
  <c r="Z29" i="8" l="1"/>
  <c r="Y30" i="8" s="1"/>
  <c r="J8" i="12" s="1"/>
  <c r="P8" i="12" s="1"/>
  <c r="AH29" i="20"/>
  <c r="AF31" i="20" s="1"/>
  <c r="K4" i="12" s="1"/>
  <c r="AG5" i="20"/>
  <c r="Y36" i="8" l="1"/>
  <c r="AI29" i="20"/>
  <c r="AF32" i="20" s="1"/>
  <c r="L4" i="12" s="1"/>
  <c r="AG29" i="20"/>
  <c r="AF30" i="20" s="1"/>
  <c r="J4" i="12" s="1"/>
  <c r="AF36" i="20" l="1"/>
  <c r="P4" i="12" s="1"/>
  <c r="G22" i="12" l="1"/>
  <c r="S7" i="19" l="1"/>
  <c r="G17" i="19"/>
  <c r="Z6" i="14" l="1"/>
  <c r="L6" i="14"/>
  <c r="Z6" i="19"/>
  <c r="L6" i="19"/>
  <c r="Z6" i="15"/>
  <c r="L6" i="15"/>
  <c r="E21" i="12" l="1"/>
  <c r="E23" i="12"/>
  <c r="D23" i="12"/>
  <c r="G21" i="12"/>
  <c r="G20" i="12"/>
  <c r="E18" i="12"/>
  <c r="G16" i="12"/>
  <c r="E9" i="12"/>
  <c r="T29" i="19"/>
  <c r="R31" i="19" s="1"/>
  <c r="R32" i="19"/>
  <c r="S5" i="19"/>
  <c r="S29" i="19" s="1"/>
  <c r="L5" i="19"/>
  <c r="L29" i="19" s="1"/>
  <c r="K30" i="19" s="1"/>
  <c r="E5" i="19"/>
  <c r="Z5" i="19"/>
  <c r="Z29" i="19" s="1"/>
  <c r="Y30" i="19" s="1"/>
  <c r="AI17" i="15"/>
  <c r="Z5" i="15"/>
  <c r="Z29" i="15" s="1"/>
  <c r="Y30" i="15" s="1"/>
  <c r="Y36" i="15" s="1"/>
  <c r="K36" i="19" l="1"/>
  <c r="J21" i="12"/>
  <c r="J24" i="12"/>
  <c r="Y36" i="19"/>
  <c r="J23" i="12"/>
  <c r="E29" i="19"/>
  <c r="D30" i="19" s="1"/>
  <c r="J20" i="12" s="1"/>
  <c r="G29" i="19"/>
  <c r="D32" i="19" s="1"/>
  <c r="R30" i="19"/>
  <c r="F29" i="19"/>
  <c r="D31" i="19" s="1"/>
  <c r="R36" i="19" l="1"/>
  <c r="P22" i="12" s="1"/>
  <c r="J22" i="12"/>
  <c r="E5" i="15"/>
  <c r="E29" i="15" s="1"/>
  <c r="D30" i="15" s="1"/>
  <c r="D36" i="15" s="1"/>
  <c r="J15" i="12" l="1"/>
  <c r="AA29" i="14"/>
  <c r="Y31" i="14" s="1"/>
  <c r="M15" i="14"/>
  <c r="N13" i="14"/>
  <c r="N12" i="14"/>
  <c r="G15" i="12"/>
  <c r="M7" i="12" l="1"/>
  <c r="C7" i="12"/>
  <c r="M6" i="12"/>
  <c r="M5" i="12"/>
  <c r="G6" i="12"/>
  <c r="G5" i="12"/>
  <c r="F6" i="12"/>
  <c r="E6" i="12"/>
  <c r="D6" i="12"/>
  <c r="C6" i="12"/>
  <c r="E5" i="12"/>
  <c r="F5" i="12"/>
  <c r="D5" i="12"/>
  <c r="C5" i="12"/>
  <c r="D36" i="19"/>
  <c r="L5" i="15"/>
  <c r="L29" i="15" s="1"/>
  <c r="K30" i="15" s="1"/>
  <c r="K36" i="15" l="1"/>
  <c r="J16" i="12"/>
  <c r="S29" i="15"/>
  <c r="R30" i="15" s="1"/>
  <c r="T29" i="15"/>
  <c r="R31" i="15" s="1"/>
  <c r="U29" i="15"/>
  <c r="R32" i="15" s="1"/>
  <c r="J17" i="12" l="1"/>
  <c r="J18" i="12"/>
  <c r="AH29" i="15"/>
  <c r="AF31" i="15" s="1"/>
  <c r="AI29" i="15"/>
  <c r="AF32" i="15" s="1"/>
  <c r="AG5" i="15"/>
  <c r="AG29" i="15" s="1"/>
  <c r="AF30" i="15" s="1"/>
  <c r="J19" i="12" s="1"/>
  <c r="AF31" i="14"/>
  <c r="S29" i="14"/>
  <c r="R30" i="14" s="1"/>
  <c r="J12" i="12" s="1"/>
  <c r="T29" i="14" l="1"/>
  <c r="R31" i="14" s="1"/>
  <c r="AF36" i="15"/>
  <c r="P18" i="12"/>
  <c r="R36" i="15"/>
  <c r="P17" i="12" s="1"/>
  <c r="AI17" i="14" l="1"/>
  <c r="AB17" i="14"/>
  <c r="N17" i="14"/>
  <c r="N29" i="14" s="1"/>
  <c r="K32" i="14" s="1"/>
  <c r="U29" i="14"/>
  <c r="R32" i="14" s="1"/>
  <c r="L12" i="12" s="1"/>
  <c r="M29" i="14"/>
  <c r="K31" i="14" s="1"/>
  <c r="K11" i="12" s="1"/>
  <c r="AG5" i="14"/>
  <c r="AG29" i="14" s="1"/>
  <c r="AF30" i="14" s="1"/>
  <c r="J14" i="12" s="1"/>
  <c r="Z5" i="14"/>
  <c r="Z29" i="14" s="1"/>
  <c r="Y30" i="14" s="1"/>
  <c r="J13" i="12" s="1"/>
  <c r="L5" i="14"/>
  <c r="L29" i="14" s="1"/>
  <c r="K30" i="14" s="1"/>
  <c r="J11" i="12" s="1"/>
  <c r="E5" i="14"/>
  <c r="U29" i="8"/>
  <c r="R32" i="8" s="1"/>
  <c r="L7" i="12" s="1"/>
  <c r="T29" i="8"/>
  <c r="R31" i="8" s="1"/>
  <c r="K7" i="12" s="1"/>
  <c r="N17" i="8"/>
  <c r="N14" i="8"/>
  <c r="L13" i="8"/>
  <c r="N12" i="8"/>
  <c r="K5" i="12"/>
  <c r="L6" i="8"/>
  <c r="AG5" i="8"/>
  <c r="S29" i="8"/>
  <c r="R30" i="8" s="1"/>
  <c r="J7" i="12" s="1"/>
  <c r="L5" i="8"/>
  <c r="E5" i="8"/>
  <c r="E29" i="8" s="1"/>
  <c r="D30" i="8" s="1"/>
  <c r="D36" i="8" s="1"/>
  <c r="L24" i="12"/>
  <c r="K24" i="12"/>
  <c r="L23" i="12"/>
  <c r="K23" i="12"/>
  <c r="G23" i="12"/>
  <c r="F23" i="12"/>
  <c r="C23" i="12"/>
  <c r="L22" i="12"/>
  <c r="K22" i="12"/>
  <c r="L21" i="12"/>
  <c r="K21" i="12"/>
  <c r="F21" i="12"/>
  <c r="D21" i="12"/>
  <c r="C21" i="12"/>
  <c r="L20" i="12"/>
  <c r="K20" i="12"/>
  <c r="F20" i="12"/>
  <c r="E20" i="12"/>
  <c r="D20" i="12"/>
  <c r="C20" i="12"/>
  <c r="L19" i="12"/>
  <c r="K19" i="12"/>
  <c r="F19" i="12"/>
  <c r="E19" i="12"/>
  <c r="D19" i="12"/>
  <c r="C19" i="12"/>
  <c r="L18" i="12"/>
  <c r="K18" i="12"/>
  <c r="G18" i="12"/>
  <c r="F18" i="12"/>
  <c r="D18" i="12"/>
  <c r="C18" i="12"/>
  <c r="L17" i="12"/>
  <c r="K17" i="12"/>
  <c r="C17" i="12"/>
  <c r="L16" i="12"/>
  <c r="K16" i="12"/>
  <c r="F16" i="12"/>
  <c r="E16" i="12"/>
  <c r="D16" i="12"/>
  <c r="C16" i="12"/>
  <c r="L15" i="12"/>
  <c r="K15" i="12"/>
  <c r="F15" i="12"/>
  <c r="D15" i="12"/>
  <c r="C15" i="12"/>
  <c r="K14" i="12"/>
  <c r="G14" i="12"/>
  <c r="F14" i="12"/>
  <c r="E14" i="12"/>
  <c r="D14" i="12"/>
  <c r="C14" i="12"/>
  <c r="K13" i="12"/>
  <c r="G13" i="12"/>
  <c r="F13" i="12"/>
  <c r="E13" i="12"/>
  <c r="D13" i="12"/>
  <c r="C13" i="12"/>
  <c r="K12" i="12"/>
  <c r="C12" i="12"/>
  <c r="G11" i="12"/>
  <c r="F11" i="12"/>
  <c r="E11" i="12"/>
  <c r="D11" i="12"/>
  <c r="C11" i="12"/>
  <c r="G10" i="12"/>
  <c r="F10" i="12"/>
  <c r="E10" i="12"/>
  <c r="D10" i="12"/>
  <c r="C10" i="12"/>
  <c r="G9" i="12"/>
  <c r="F9" i="12"/>
  <c r="D9" i="12"/>
  <c r="C9" i="12"/>
  <c r="AG29" i="8" l="1"/>
  <c r="AF30" i="8" s="1"/>
  <c r="AF36" i="8" s="1"/>
  <c r="AI29" i="14"/>
  <c r="AF32" i="14" s="1"/>
  <c r="J5" i="12"/>
  <c r="E29" i="14"/>
  <c r="D30" i="14" s="1"/>
  <c r="P5" i="12"/>
  <c r="AB29" i="14"/>
  <c r="Y32" i="14" s="1"/>
  <c r="L29" i="8"/>
  <c r="K30" i="8" s="1"/>
  <c r="J6" i="12" s="1"/>
  <c r="M29" i="8"/>
  <c r="K31" i="8" s="1"/>
  <c r="K6" i="12" s="1"/>
  <c r="R36" i="8"/>
  <c r="P7" i="12" s="1"/>
  <c r="R36" i="14"/>
  <c r="K36" i="14"/>
  <c r="N29" i="8"/>
  <c r="K32" i="8" s="1"/>
  <c r="L6" i="12" s="1"/>
  <c r="L9" i="12"/>
  <c r="K10" i="12"/>
  <c r="P21" i="12"/>
  <c r="P24" i="12"/>
  <c r="P20" i="12"/>
  <c r="P23" i="12"/>
  <c r="P12" i="12"/>
  <c r="K9" i="12"/>
  <c r="L11" i="12"/>
  <c r="P11" i="12" s="1"/>
  <c r="P15" i="12"/>
  <c r="P16" i="12"/>
  <c r="P19" i="12"/>
  <c r="L10" i="12"/>
  <c r="J9" i="12" l="1"/>
  <c r="P9" i="12" s="1"/>
  <c r="L14" i="12"/>
  <c r="P14" i="12" s="1"/>
  <c r="AF36" i="14"/>
  <c r="D36" i="14"/>
  <c r="J10" i="12"/>
  <c r="P10" i="12" s="1"/>
  <c r="Y36" i="14"/>
  <c r="L13" i="12"/>
  <c r="P13" i="12" s="1"/>
  <c r="K36" i="8"/>
  <c r="P6" i="12" s="1"/>
  <c r="L5" i="12"/>
</calcChain>
</file>

<file path=xl/sharedStrings.xml><?xml version="1.0" encoding="utf-8"?>
<sst xmlns="http://schemas.openxmlformats.org/spreadsheetml/2006/main" count="1047" uniqueCount="405">
  <si>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</si>
  <si>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</si>
  <si>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</si>
  <si>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</si>
  <si>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</si>
  <si>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</si>
  <si>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</si>
  <si>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</si>
  <si>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</si>
  <si>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</si>
  <si>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</si>
  <si>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</si>
  <si>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</si>
  <si>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</si>
  <si>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</si>
  <si>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</si>
  <si>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</si>
  <si>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</si>
  <si>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</si>
  <si>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</si>
  <si>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</si>
  <si>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</si>
  <si>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</si>
  <si>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</si>
  <si>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</si>
  <si>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</si>
  <si>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</si>
  <si>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</si>
  <si>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</si>
  <si>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</si>
  <si>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</si>
  <si>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</si>
  <si>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</si>
  <si>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</si>
  <si>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五穀根莖類(份)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</si>
  <si>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</si>
  <si>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</si>
  <si>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</si>
  <si>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</si>
  <si>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</si>
  <si>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</si>
  <si>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</si>
  <si>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</si>
  <si>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</si>
  <si>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</si>
  <si>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</si>
  <si>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</si>
  <si>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</si>
  <si>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</si>
  <si>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</si>
  <si>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</si>
  <si>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</si>
  <si>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</si>
  <si>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</si>
  <si>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</si>
  <si>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</si>
  <si>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</si>
  <si>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</si>
  <si>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</si>
  <si>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</si>
  <si>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>水果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</si>
  <si>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</si>
  <si>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</si>
  <si>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</si>
  <si>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</si>
  <si>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</si>
  <si>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</si>
  <si>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</si>
  <si>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</si>
  <si>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</si>
  <si>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</si>
  <si>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水果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</si>
  <si>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</si>
  <si>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</si>
  <si>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</si>
  <si>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</si>
  <si>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</si>
  <si>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</si>
  <si>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</si>
  <si>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</si>
  <si>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</si>
  <si>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</si>
  <si>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</si>
  <si>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</si>
  <si>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</si>
  <si>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</si>
  <si>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九層塔</t>
    <phoneticPr fontId="1" type="noConversion"/>
  </si>
  <si>
    <t>營養師:</t>
    <phoneticPr fontId="1" type="noConversion"/>
  </si>
  <si>
    <t xml:space="preserve"> 水果類(份)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</si>
  <si>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</si>
  <si>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</si>
  <si>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</si>
  <si>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</si>
  <si>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</si>
  <si>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山東白</t>
    <phoneticPr fontId="1" type="noConversion"/>
  </si>
  <si>
    <t>深色青菜</t>
    <phoneticPr fontId="1" type="noConversion"/>
  </si>
  <si>
    <t>大黃瓜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</si>
  <si>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</si>
  <si>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</si>
  <si>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4" type="noConversion"/>
  </si>
  <si>
    <t>白米飯</t>
    <phoneticPr fontId="1" type="noConversion"/>
  </si>
  <si>
    <t>白米</t>
    <phoneticPr fontId="1" type="noConversion"/>
  </si>
  <si>
    <t>糙米</t>
  </si>
  <si>
    <t>洋蔥</t>
    <phoneticPr fontId="1" type="noConversion"/>
  </si>
  <si>
    <t>高麗菜</t>
  </si>
  <si>
    <t>冬粉</t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</si>
  <si>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</si>
  <si>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</si>
  <si>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</si>
  <si>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</si>
  <si>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</si>
  <si>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</si>
  <si>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2.5</t>
    <phoneticPr fontId="1" type="noConversion"/>
  </si>
  <si>
    <t>2.5</t>
    <phoneticPr fontId="1" type="noConversion"/>
  </si>
  <si>
    <t>肉片</t>
    <phoneticPr fontId="1" type="noConversion"/>
  </si>
  <si>
    <t>高麗菜</t>
    <phoneticPr fontId="1" type="noConversion"/>
  </si>
  <si>
    <t>適量</t>
    <phoneticPr fontId="1" type="noConversion"/>
  </si>
  <si>
    <t>有機蔬菜</t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</si>
  <si>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</si>
  <si>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</si>
  <si>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</si>
  <si>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</si>
  <si>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 xml:space="preserve">  </t>
    <phoneticPr fontId="1" type="noConversion"/>
  </si>
  <si>
    <t>關東煮(煮)</t>
    <phoneticPr fontId="1" type="noConversion"/>
  </si>
  <si>
    <t>黑輪條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</si>
  <si>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</si>
  <si>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</si>
  <si>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玉米</t>
    <phoneticPr fontId="1" type="noConversion"/>
  </si>
  <si>
    <t>三杯雞(炒)</t>
    <phoneticPr fontId="1" type="noConversion"/>
  </si>
  <si>
    <t>薑片</t>
    <phoneticPr fontId="1" type="noConversion"/>
  </si>
  <si>
    <t>什錦山東白(煮)</t>
    <phoneticPr fontId="1" type="noConversion"/>
  </si>
  <si>
    <t>豆腐</t>
    <phoneticPr fontId="1" type="noConversion"/>
  </si>
  <si>
    <t>高麗菜</t>
    <phoneticPr fontId="1" type="noConversion"/>
  </si>
  <si>
    <t>適量</t>
  </si>
  <si>
    <t xml:space="preserve">                             </t>
    <phoneticPr fontId="1" type="noConversion"/>
  </si>
  <si>
    <t>白米</t>
  </si>
  <si>
    <t>紅羅蔔</t>
    <phoneticPr fontId="1" type="noConversion"/>
  </si>
  <si>
    <t>豆干</t>
    <phoneticPr fontId="1" type="noConversion"/>
  </si>
  <si>
    <t>肉丁</t>
    <phoneticPr fontId="24" type="noConversion"/>
  </si>
  <si>
    <t>味增拉麵(煮)</t>
    <phoneticPr fontId="1" type="noConversion"/>
  </si>
  <si>
    <t>油豆腐</t>
    <phoneticPr fontId="1" type="noConversion"/>
  </si>
  <si>
    <t>筍乾</t>
    <phoneticPr fontId="1" type="noConversion"/>
  </si>
  <si>
    <t>白菜蛋花湯</t>
    <phoneticPr fontId="1" type="noConversion"/>
  </si>
  <si>
    <t>乳品類(份)</t>
    <phoneticPr fontId="1" type="noConversion"/>
  </si>
  <si>
    <t>糙米飯</t>
    <phoneticPr fontId="1" type="noConversion"/>
  </si>
  <si>
    <t>豆腐</t>
    <phoneticPr fontId="1" type="noConversion"/>
  </si>
  <si>
    <t>紅燒麵圈(滷)</t>
    <phoneticPr fontId="1" type="noConversion"/>
  </si>
  <si>
    <t>芹菜</t>
    <phoneticPr fontId="24" type="noConversion"/>
  </si>
  <si>
    <t>銀蘿油腐湯</t>
    <phoneticPr fontId="1" type="noConversion"/>
  </si>
  <si>
    <t>香菜</t>
    <phoneticPr fontId="1" type="noConversion"/>
  </si>
  <si>
    <t>中華豆腐</t>
    <phoneticPr fontId="1" type="noConversion"/>
  </si>
  <si>
    <t>醬碎瓜</t>
    <phoneticPr fontId="1" type="noConversion"/>
  </si>
  <si>
    <t>味噌</t>
    <phoneticPr fontId="1" type="noConversion"/>
  </si>
  <si>
    <t>排丁</t>
    <phoneticPr fontId="24" type="noConversion"/>
  </si>
  <si>
    <t>白蘿蔔</t>
    <phoneticPr fontId="1" type="noConversion"/>
  </si>
  <si>
    <t>光雞丁</t>
    <phoneticPr fontId="1" type="noConversion"/>
  </si>
  <si>
    <t>瓜仔雞(煮)</t>
    <phoneticPr fontId="1" type="noConversion"/>
  </si>
  <si>
    <t>芹菜</t>
    <phoneticPr fontId="1" type="noConversion"/>
  </si>
  <si>
    <t>芹菜豆干(炒)</t>
    <phoneticPr fontId="1" type="noConversion"/>
  </si>
  <si>
    <t>絞肉</t>
    <phoneticPr fontId="1" type="noConversion"/>
  </si>
  <si>
    <t>玉米蛋花湯</t>
    <phoneticPr fontId="1" type="noConversion"/>
  </si>
  <si>
    <t>適量</t>
    <phoneticPr fontId="1" type="noConversion"/>
  </si>
  <si>
    <t>胡蘿蔔</t>
    <phoneticPr fontId="1" type="noConversion"/>
  </si>
  <si>
    <t>脆筍絲</t>
    <phoneticPr fontId="1" type="noConversion"/>
  </si>
  <si>
    <t>油豆腐</t>
  </si>
  <si>
    <t>高麗菜、絲瓜、大白菜、豆芽菜、鵝白菜、西芹</t>
    <phoneticPr fontId="1" type="noConversion"/>
  </si>
  <si>
    <t>韓式泡菜鍋(煮)</t>
    <phoneticPr fontId="1" type="noConversion"/>
  </si>
  <si>
    <t>韓式泡菜</t>
    <phoneticPr fontId="1" type="noConversion"/>
  </si>
  <si>
    <t>義式燒雞(煮)</t>
    <phoneticPr fontId="1" type="noConversion"/>
  </si>
  <si>
    <t>蔥爆豆干(炒)</t>
    <phoneticPr fontId="1" type="noConversion"/>
  </si>
  <si>
    <t>杏鮑菇</t>
    <phoneticPr fontId="1" type="noConversion"/>
  </si>
  <si>
    <t>拉麵</t>
  </si>
  <si>
    <t>拉麵</t>
    <phoneticPr fontId="1" type="noConversion"/>
  </si>
  <si>
    <t>紅蘿蔔絲</t>
    <phoneticPr fontId="1" type="noConversion"/>
  </si>
  <si>
    <t>雞蛋</t>
    <phoneticPr fontId="1" type="noConversion"/>
  </si>
  <si>
    <t>洋蔥</t>
    <phoneticPr fontId="1" type="noConversion"/>
  </si>
  <si>
    <t>精進</t>
    <phoneticPr fontId="1" type="noConversion"/>
  </si>
  <si>
    <t>綠豆</t>
    <phoneticPr fontId="1" type="noConversion"/>
  </si>
  <si>
    <t>雞蛋</t>
    <phoneticPr fontId="1" type="noConversion"/>
  </si>
  <si>
    <t>豆腐</t>
    <phoneticPr fontId="24" type="noConversion"/>
  </si>
  <si>
    <t>330ml</t>
    <phoneticPr fontId="1" type="noConversion"/>
  </si>
  <si>
    <t>雞蛋</t>
    <phoneticPr fontId="24" type="noConversion"/>
  </si>
  <si>
    <t>味噌魚乾湯</t>
    <phoneticPr fontId="1" type="noConversion"/>
  </si>
  <si>
    <t>小魚乾</t>
    <phoneticPr fontId="1" type="noConversion"/>
  </si>
  <si>
    <t>玉米</t>
    <phoneticPr fontId="1" type="noConversion"/>
  </si>
  <si>
    <t>金針菇</t>
    <phoneticPr fontId="1" type="noConversion"/>
  </si>
  <si>
    <t>馬鈴薯</t>
    <phoneticPr fontId="1" type="noConversion"/>
  </si>
  <si>
    <t>洋蔥</t>
    <phoneticPr fontId="1" type="noConversion"/>
  </si>
  <si>
    <t>豆薯</t>
    <phoneticPr fontId="1" type="noConversion"/>
  </si>
  <si>
    <t>柴魚片</t>
    <phoneticPr fontId="1" type="noConversion"/>
  </si>
  <si>
    <t>5/2</t>
  </si>
  <si>
    <t>5/7</t>
  </si>
  <si>
    <t>5/8</t>
  </si>
  <si>
    <t>5/9</t>
  </si>
  <si>
    <t>5/14</t>
  </si>
  <si>
    <t>5/15</t>
  </si>
  <si>
    <t>5/16</t>
  </si>
  <si>
    <t>5/21</t>
  </si>
  <si>
    <t>5/22</t>
  </si>
  <si>
    <t>5/23</t>
  </si>
  <si>
    <t>5/28</t>
  </si>
  <si>
    <t>5/29</t>
  </si>
  <si>
    <t>5/30</t>
  </si>
  <si>
    <t>蕃茄</t>
    <phoneticPr fontId="1" type="noConversion"/>
  </si>
  <si>
    <t>牛奶</t>
    <phoneticPr fontId="1" type="noConversion"/>
  </si>
  <si>
    <t>肉片</t>
    <phoneticPr fontId="1" type="noConversion"/>
  </si>
  <si>
    <t>雞排丁</t>
    <phoneticPr fontId="1" type="noConversion"/>
  </si>
  <si>
    <t>酸菜雞肉湯</t>
    <phoneticPr fontId="1" type="noConversion"/>
  </si>
  <si>
    <t>酸菜絲</t>
    <phoneticPr fontId="1" type="noConversion"/>
  </si>
  <si>
    <t>什錦小黃瓜(炒)</t>
    <phoneticPr fontId="1" type="noConversion"/>
  </si>
  <si>
    <t>小黃瓜</t>
    <phoneticPr fontId="1" type="noConversion"/>
  </si>
  <si>
    <t>肉絲</t>
    <phoneticPr fontId="1" type="noConversion"/>
  </si>
  <si>
    <t>玉米炒蛋(炒)</t>
    <phoneticPr fontId="1" type="noConversion"/>
  </si>
  <si>
    <t>芹菜肉絲湯</t>
    <phoneticPr fontId="1" type="noConversion"/>
  </si>
  <si>
    <t>肉絲</t>
    <phoneticPr fontId="24" type="noConversion"/>
  </si>
  <si>
    <t>絞肉</t>
    <phoneticPr fontId="1" type="noConversion"/>
  </si>
  <si>
    <t>榨菜肉絲湯</t>
    <phoneticPr fontId="1" type="noConversion"/>
  </si>
  <si>
    <t>榨菜</t>
    <phoneticPr fontId="1" type="noConversion"/>
  </si>
  <si>
    <t>綠豆芽</t>
    <phoneticPr fontId="1" type="noConversion"/>
  </si>
  <si>
    <t>螞蟻上樹</t>
    <phoneticPr fontId="1" type="noConversion"/>
  </si>
  <si>
    <t>二砂</t>
    <phoneticPr fontId="1" type="noConversion"/>
  </si>
  <si>
    <t>200ml</t>
    <phoneticPr fontId="1" type="noConversion"/>
  </si>
  <si>
    <t>糙米飯</t>
    <phoneticPr fontId="1" type="noConversion"/>
  </si>
  <si>
    <t>絲瓜</t>
    <phoneticPr fontId="1" type="noConversion"/>
  </si>
  <si>
    <t>青蔥</t>
    <phoneticPr fontId="1" type="noConversion"/>
  </si>
  <si>
    <t>絞肉</t>
    <phoneticPr fontId="1" type="noConversion"/>
  </si>
  <si>
    <t>香菇肉燥(滷)</t>
    <phoneticPr fontId="1" type="noConversion"/>
  </si>
  <si>
    <t>蔥油酥</t>
    <phoneticPr fontId="1" type="noConversion"/>
  </si>
  <si>
    <t>滷白菜(煮)</t>
    <phoneticPr fontId="1" type="noConversion"/>
  </si>
  <si>
    <t>大白菜</t>
    <phoneticPr fontId="1" type="noConversion"/>
  </si>
  <si>
    <t>柴魚片</t>
    <phoneticPr fontId="1" type="noConversion"/>
  </si>
  <si>
    <t>高麗菜</t>
    <phoneticPr fontId="1" type="noConversion"/>
  </si>
  <si>
    <t>麻婆豆腐(煮)</t>
    <phoneticPr fontId="1" type="noConversion"/>
  </si>
  <si>
    <t>羅勒豬柳(炒)</t>
    <phoneticPr fontId="1" type="noConversion"/>
  </si>
  <si>
    <t>豆薯</t>
    <phoneticPr fontId="1" type="noConversion"/>
  </si>
  <si>
    <t>九層塔</t>
    <phoneticPr fontId="1" type="noConversion"/>
  </si>
  <si>
    <t>紅蘿蔔炒蛋(炒)</t>
    <phoneticPr fontId="1" type="noConversion"/>
  </si>
  <si>
    <t>雞蛋</t>
    <phoneticPr fontId="1" type="noConversion"/>
  </si>
  <si>
    <t>米血</t>
    <phoneticPr fontId="1" type="noConversion"/>
  </si>
  <si>
    <t>黃瓜雞肉湯</t>
    <phoneticPr fontId="1" type="noConversion"/>
  </si>
  <si>
    <t>大黃瓜</t>
    <phoneticPr fontId="1" type="noConversion"/>
  </si>
  <si>
    <t>排丁</t>
    <phoneticPr fontId="1" type="noConversion"/>
  </si>
  <si>
    <t>番茄蛋花湯</t>
    <phoneticPr fontId="1" type="noConversion"/>
  </si>
  <si>
    <t>番茄</t>
    <phoneticPr fontId="1" type="noConversion"/>
  </si>
  <si>
    <t>鴨丁</t>
    <phoneticPr fontId="1" type="noConversion"/>
  </si>
  <si>
    <t>銀蘿燒鴨(煮)</t>
    <phoneticPr fontId="1" type="noConversion"/>
  </si>
  <si>
    <t>白蘿蔔</t>
    <phoneticPr fontId="1" type="noConversion"/>
  </si>
  <si>
    <t>濕香菇</t>
    <phoneticPr fontId="1" type="noConversion"/>
  </si>
  <si>
    <t>海帶結</t>
    <phoneticPr fontId="1" type="noConversion"/>
  </si>
  <si>
    <t>銀芽肉絲(炒)</t>
    <phoneticPr fontId="1" type="noConversion"/>
  </si>
  <si>
    <t>青蔥</t>
    <phoneticPr fontId="1" type="noConversion"/>
  </si>
  <si>
    <t>5/1</t>
  </si>
  <si>
    <t>5/7(簡餐日)</t>
    <phoneticPr fontId="1" type="noConversion"/>
  </si>
  <si>
    <t>5/14(簡餐日)</t>
    <phoneticPr fontId="1" type="noConversion"/>
  </si>
  <si>
    <t>5/21(簡餐日)</t>
    <phoneticPr fontId="1" type="noConversion"/>
  </si>
  <si>
    <t>5/28(簡餐日)</t>
    <phoneticPr fontId="1" type="noConversion"/>
  </si>
  <si>
    <t>5/5</t>
    <phoneticPr fontId="1" type="noConversion"/>
  </si>
  <si>
    <t>5/6</t>
  </si>
  <si>
    <t>5/12</t>
    <phoneticPr fontId="1" type="noConversion"/>
  </si>
  <si>
    <t>5/13</t>
  </si>
  <si>
    <t>5/19</t>
    <phoneticPr fontId="1" type="noConversion"/>
  </si>
  <si>
    <t>5/20</t>
  </si>
  <si>
    <t>5/26</t>
    <phoneticPr fontId="1" type="noConversion"/>
  </si>
  <si>
    <t>5/27</t>
  </si>
  <si>
    <t>雞胸丁</t>
    <phoneticPr fontId="1" type="noConversion"/>
  </si>
  <si>
    <t>脆筍絲</t>
    <phoneticPr fontId="1" type="noConversion"/>
  </si>
  <si>
    <t>肉片</t>
    <phoneticPr fontId="1" type="noConversion"/>
  </si>
  <si>
    <t>雞胸丁</t>
    <phoneticPr fontId="1" type="noConversion"/>
  </si>
  <si>
    <t>咖哩雞(燴)</t>
    <phoneticPr fontId="1" type="noConversion"/>
  </si>
  <si>
    <t>豆薯炒蛋(炒)</t>
    <phoneticPr fontId="1" type="noConversion"/>
  </si>
  <si>
    <t>馬鈴薯</t>
    <phoneticPr fontId="1" type="noConversion"/>
  </si>
  <si>
    <t>黑胡椒豬柳(煮)</t>
    <phoneticPr fontId="1" type="noConversion"/>
  </si>
  <si>
    <t>豬肉條</t>
    <phoneticPr fontId="1" type="noConversion"/>
  </si>
  <si>
    <t>肉片</t>
    <phoneticPr fontId="1" type="noConversion"/>
  </si>
  <si>
    <t>龍骨</t>
    <phoneticPr fontId="1" type="noConversion"/>
  </si>
  <si>
    <t>光雞丁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</si>
  <si>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</si>
  <si>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</si>
  <si>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</si>
  <si>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</si>
  <si>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</si>
  <si>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>年糕條</t>
    <phoneticPr fontId="1" type="noConversion"/>
  </si>
  <si>
    <t>枸杞</t>
    <phoneticPr fontId="1" type="noConversion"/>
  </si>
  <si>
    <t>冬瓜燜肉(煮)</t>
    <phoneticPr fontId="1" type="noConversion"/>
  </si>
  <si>
    <t>冬瓜</t>
    <phoneticPr fontId="1" type="noConversion"/>
  </si>
  <si>
    <t>~端午節補假~</t>
    <phoneticPr fontId="1" type="noConversion"/>
  </si>
  <si>
    <t>芋頭西米露</t>
    <phoneticPr fontId="1" type="noConversion"/>
  </si>
  <si>
    <t>西米露</t>
    <phoneticPr fontId="24" type="noConversion"/>
  </si>
  <si>
    <t>絲瓜豆腐(燴)</t>
    <phoneticPr fontId="1" type="noConversion"/>
  </si>
  <si>
    <t>米粉</t>
    <phoneticPr fontId="1" type="noConversion"/>
  </si>
  <si>
    <t>米粉(濕)</t>
    <phoneticPr fontId="1" type="noConversion"/>
  </si>
  <si>
    <t>青蔥</t>
    <phoneticPr fontId="1" type="noConversion"/>
  </si>
  <si>
    <t>適量</t>
    <phoneticPr fontId="1" type="noConversion"/>
  </si>
  <si>
    <t>薑絲</t>
    <phoneticPr fontId="1" type="noConversion"/>
  </si>
  <si>
    <t>杏鮑菇</t>
    <phoneticPr fontId="1" type="noConversion"/>
  </si>
  <si>
    <t>1個</t>
    <phoneticPr fontId="1" type="noConversion"/>
  </si>
  <si>
    <t>100g</t>
    <phoneticPr fontId="1" type="noConversion"/>
  </si>
  <si>
    <t>1顆</t>
    <phoneticPr fontId="1" type="noConversion"/>
  </si>
  <si>
    <t>150ml</t>
    <phoneticPr fontId="1" type="noConversion"/>
  </si>
  <si>
    <t>100g</t>
    <phoneticPr fontId="1" type="noConversion"/>
  </si>
  <si>
    <t>1顆</t>
    <phoneticPr fontId="1" type="noConversion"/>
  </si>
  <si>
    <t>木耳</t>
    <phoneticPr fontId="1" type="noConversion"/>
  </si>
  <si>
    <t>高麗菜</t>
    <phoneticPr fontId="1" type="noConversion"/>
  </si>
  <si>
    <t>米血</t>
    <phoneticPr fontId="1" type="noConversion"/>
  </si>
  <si>
    <t>麻油</t>
    <phoneticPr fontId="1" type="noConversion"/>
  </si>
  <si>
    <t>豆腐</t>
    <phoneticPr fontId="1" type="noConversion"/>
  </si>
  <si>
    <t>蕃茄魚(煮)</t>
    <phoneticPr fontId="1" type="noConversion"/>
  </si>
  <si>
    <t>黃瓜炒肉片(炒)</t>
    <phoneticPr fontId="1" type="noConversion"/>
  </si>
  <si>
    <t>肉片</t>
    <phoneticPr fontId="1" type="noConversion"/>
  </si>
  <si>
    <t>光雞丁</t>
    <phoneticPr fontId="24" type="noConversion"/>
  </si>
  <si>
    <t>筍乾</t>
    <phoneticPr fontId="1" type="noConversion"/>
  </si>
  <si>
    <t>洋蔥</t>
    <phoneticPr fontId="1" type="noConversion"/>
  </si>
  <si>
    <t>適量</t>
    <phoneticPr fontId="1" type="noConversion"/>
  </si>
  <si>
    <t>烏龍麵</t>
    <phoneticPr fontId="1" type="noConversion"/>
  </si>
  <si>
    <t>適量</t>
    <phoneticPr fontId="1" type="noConversion"/>
  </si>
  <si>
    <t>日式和風醬</t>
    <phoneticPr fontId="1" type="noConversion"/>
  </si>
  <si>
    <t>適量</t>
    <phoneticPr fontId="1" type="noConversion"/>
  </si>
  <si>
    <t>無骨雞排</t>
    <phoneticPr fontId="1" type="noConversion"/>
  </si>
  <si>
    <t>(每人一片)</t>
    <phoneticPr fontId="1" type="noConversion"/>
  </si>
  <si>
    <t>香菇米粉羹</t>
    <phoneticPr fontId="1" type="noConversion"/>
  </si>
  <si>
    <t>柴魚片</t>
    <phoneticPr fontId="1" type="noConversion"/>
  </si>
  <si>
    <t>無骨雞排(炸)</t>
    <phoneticPr fontId="1" type="noConversion"/>
  </si>
  <si>
    <t>豆薯</t>
    <phoneticPr fontId="1" type="noConversion"/>
  </si>
  <si>
    <t>金針菇</t>
    <phoneticPr fontId="24" type="noConversion"/>
  </si>
  <si>
    <t>芹菜</t>
    <phoneticPr fontId="1" type="noConversion"/>
  </si>
  <si>
    <t>味噌</t>
    <phoneticPr fontId="1" type="noConversion"/>
  </si>
  <si>
    <t>海芽豆腐湯</t>
    <phoneticPr fontId="1" type="noConversion"/>
  </si>
  <si>
    <t>海帶芽</t>
    <phoneticPr fontId="24" type="noConversion"/>
  </si>
  <si>
    <t>筍絲龍骨湯</t>
    <phoneticPr fontId="1" type="noConversion"/>
  </si>
  <si>
    <t>海結油腐湯</t>
    <phoneticPr fontId="1" type="noConversion"/>
  </si>
  <si>
    <t>和風炒烏龍</t>
    <phoneticPr fontId="1" type="noConversion"/>
  </si>
  <si>
    <t>青蔥</t>
    <phoneticPr fontId="1" type="noConversion"/>
  </si>
  <si>
    <t>肉絲</t>
    <phoneticPr fontId="1" type="noConversion"/>
  </si>
  <si>
    <t>洋蔥</t>
    <phoneticPr fontId="1" type="noConversion"/>
  </si>
  <si>
    <t>木耳</t>
    <phoneticPr fontId="1" type="noConversion"/>
  </si>
  <si>
    <t>玉米排骨湯</t>
    <phoneticPr fontId="1" type="noConversion"/>
  </si>
  <si>
    <t>玉米塊</t>
    <phoneticPr fontId="1" type="noConversion"/>
  </si>
  <si>
    <t>烏龍麵</t>
    <phoneticPr fontId="1" type="noConversion"/>
  </si>
  <si>
    <t>棒棒腿</t>
    <phoneticPr fontId="1" type="noConversion"/>
  </si>
  <si>
    <t>柴魚片</t>
    <phoneticPr fontId="1" type="noConversion"/>
  </si>
  <si>
    <t>(每人一支)</t>
    <phoneticPr fontId="1" type="noConversion"/>
  </si>
  <si>
    <t>魚丸</t>
    <phoneticPr fontId="1" type="noConversion"/>
  </si>
  <si>
    <t>味噌</t>
    <phoneticPr fontId="1" type="noConversion"/>
  </si>
  <si>
    <t>適量</t>
    <phoneticPr fontId="1" type="noConversion"/>
  </si>
  <si>
    <t>魚丸</t>
    <phoneticPr fontId="1" type="noConversion"/>
  </si>
  <si>
    <t>大黃瓜魚丸湯</t>
    <phoneticPr fontId="1" type="noConversion"/>
  </si>
  <si>
    <t>豆豉雞(煮)</t>
    <phoneticPr fontId="1" type="noConversion"/>
  </si>
  <si>
    <t>豆豉</t>
    <phoneticPr fontId="1" type="noConversion"/>
  </si>
  <si>
    <t>綠藻麵疙瘩</t>
    <phoneticPr fontId="1" type="noConversion"/>
  </si>
  <si>
    <t>麵疙瘩</t>
    <phoneticPr fontId="1" type="noConversion"/>
  </si>
  <si>
    <t>番茄麵疙瘩</t>
    <phoneticPr fontId="1" type="noConversion"/>
  </si>
  <si>
    <t>番茄</t>
    <phoneticPr fontId="1" type="noConversion"/>
  </si>
  <si>
    <t>香菇</t>
    <phoneticPr fontId="1" type="noConversion"/>
  </si>
  <si>
    <t>炸雞米花</t>
    <phoneticPr fontId="1" type="noConversion"/>
  </si>
  <si>
    <t>適量</t>
    <phoneticPr fontId="1" type="noConversion"/>
  </si>
  <si>
    <r>
      <t>沙茶肉片(</t>
    </r>
    <r>
      <rPr>
        <sz val="12"/>
        <rFont val="新細明體"/>
        <family val="1"/>
        <charset val="136"/>
      </rPr>
      <t>炒)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</si>
  <si>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</si>
  <si>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</si>
  <si>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</si>
  <si>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rPr>
        <sz val="12"/>
        <rFont val="新細明體"/>
        <family val="1"/>
        <charset val="136"/>
      </rPr>
      <t>麻油肉片(炒)</t>
    </r>
    <phoneticPr fontId="1" type="noConversion"/>
  </si>
  <si>
    <r>
      <t>紅燒雞(煮</t>
    </r>
    <r>
      <rPr>
        <sz val="12"/>
        <rFont val="新細明體"/>
        <family val="1"/>
        <charset val="136"/>
        <scheme val="major"/>
      </rPr>
      <t>)</t>
    </r>
    <phoneticPr fontId="1" type="noConversion"/>
  </si>
  <si>
    <r>
      <t>水鯊</t>
    </r>
    <r>
      <rPr>
        <sz val="10"/>
        <rFont val="細明體"/>
        <family val="3"/>
        <charset val="136"/>
      </rPr>
      <t>(不包冰)</t>
    </r>
    <phoneticPr fontId="1" type="noConversion"/>
  </si>
  <si>
    <r>
      <t>什錦冬粉(</t>
    </r>
    <r>
      <rPr>
        <sz val="12"/>
        <rFont val="新細明體"/>
        <family val="1"/>
        <charset val="136"/>
      </rPr>
      <t>炒)</t>
    </r>
    <phoneticPr fontId="1" type="noConversion"/>
  </si>
  <si>
    <r>
      <rPr>
        <sz val="12"/>
        <rFont val="新細明體"/>
        <family val="1"/>
        <charset val="136"/>
      </rPr>
      <t>鮮菇雞湯</t>
    </r>
    <phoneticPr fontId="1" type="noConversion"/>
  </si>
  <si>
    <r>
      <t>2025/5/12</t>
    </r>
    <r>
      <rPr>
        <sz val="12"/>
        <rFont val="新細明體"/>
        <family val="1"/>
        <charset val="136"/>
      </rPr>
      <t>(蔬食日)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</si>
  <si>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</si>
  <si>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t>洋芋燉肉(滷)</t>
    <phoneticPr fontId="1" type="noConversion"/>
  </si>
  <si>
    <r>
      <t>玉米</t>
    </r>
    <r>
      <rPr>
        <sz val="12"/>
        <rFont val="新細明體"/>
        <family val="1"/>
        <charset val="136"/>
      </rPr>
      <t>粒</t>
    </r>
    <phoneticPr fontId="1" type="noConversion"/>
  </si>
  <si>
    <t>蕃茄醬</t>
  </si>
  <si>
    <t>義大利香料</t>
  </si>
  <si>
    <t>醬燒雞丁(炒)</t>
    <phoneticPr fontId="1" type="noConversion"/>
  </si>
  <si>
    <t>9年級肉粽</t>
    <phoneticPr fontId="1" type="noConversion"/>
  </si>
  <si>
    <t>(60粒)</t>
    <phoneticPr fontId="1" type="noConversion"/>
  </si>
  <si>
    <t>絞肉</t>
    <phoneticPr fontId="1" type="noConversion"/>
  </si>
  <si>
    <t>沙茶肉片</t>
    <phoneticPr fontId="1" type="noConversion"/>
  </si>
  <si>
    <t>肉片</t>
    <phoneticPr fontId="1" type="noConversion"/>
  </si>
  <si>
    <t>高麗菜、絲瓜、大白菜、豆芽菜、鵝白菜、西芹</t>
    <phoneticPr fontId="1" type="noConversion"/>
  </si>
  <si>
    <t>棒棒腿</t>
    <phoneticPr fontId="1" type="noConversion"/>
  </si>
  <si>
    <t>骨腿丁</t>
    <phoneticPr fontId="1" type="noConversion"/>
  </si>
  <si>
    <t>奶皇包(大)</t>
    <phoneticPr fontId="1" type="noConversion"/>
  </si>
  <si>
    <t>豆漿</t>
    <phoneticPr fontId="1" type="noConversion"/>
  </si>
  <si>
    <t>綠豆湯</t>
    <phoneticPr fontId="1" type="noConversion"/>
  </si>
  <si>
    <t>冰塊</t>
    <phoneticPr fontId="1" type="noConversion"/>
  </si>
  <si>
    <t>豆花</t>
    <phoneticPr fontId="1" type="noConversion"/>
  </si>
  <si>
    <t>鮮奶</t>
    <phoneticPr fontId="1" type="noConversion"/>
  </si>
  <si>
    <t>100%果汁</t>
    <phoneticPr fontId="1" type="noConversion"/>
  </si>
  <si>
    <t>豆芽菜</t>
    <phoneticPr fontId="1" type="noConversion"/>
  </si>
  <si>
    <t>蔬菜蛋花湯</t>
    <phoneticPr fontId="1" type="noConversion"/>
  </si>
  <si>
    <t>山東白</t>
    <phoneticPr fontId="1" type="noConversion"/>
  </si>
  <si>
    <t>青蔥</t>
  </si>
  <si>
    <t>麵圈(乾|)</t>
    <phoneticPr fontId="1" type="noConversion"/>
  </si>
  <si>
    <t>鮮肉包</t>
  </si>
  <si>
    <t>鮮肉包(蒸)</t>
    <phoneticPr fontId="1" type="noConversion"/>
  </si>
  <si>
    <t>水果</t>
    <phoneticPr fontId="1" type="noConversion"/>
  </si>
  <si>
    <t>地瓜葉、青江菜、菠菜、韭菜花、大.小黃瓜、芥藍、空心菜、雪裡紅、杏菜、油菜、菜豆</t>
    <phoneticPr fontId="1" type="noConversion"/>
  </si>
  <si>
    <t>ㄟ</t>
    <phoneticPr fontId="1" type="noConversion"/>
  </si>
  <si>
    <t>有機蔬菜</t>
    <phoneticPr fontId="1" type="noConversion"/>
  </si>
  <si>
    <t>芋頭</t>
    <phoneticPr fontId="1" type="noConversion"/>
  </si>
  <si>
    <t>九層塔</t>
  </si>
  <si>
    <r>
      <t>晶品食品有限公司地磨兒國小 114年5月</t>
    </r>
    <r>
      <rPr>
        <sz val="22"/>
        <rFont val="Adobe 繁黑體 Std B"/>
        <family val="2"/>
        <charset val="128"/>
      </rPr>
      <t xml:space="preserve">  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</si>
  <si>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屏東縣地磨兒國小114年5月第一週學生午餐食譜(自設廚房)</t>
    <phoneticPr fontId="1" type="noConversion"/>
  </si>
  <si>
    <t xml:space="preserve"> 屏東縣地磨兒國小114年5月第二週學生午餐食譜(自設廚房)</t>
    <phoneticPr fontId="1" type="noConversion"/>
  </si>
  <si>
    <t xml:space="preserve"> 屏東縣地磨兒國小114年5月第三週學生午餐食譜(自設廚房)</t>
    <phoneticPr fontId="1" type="noConversion"/>
  </si>
  <si>
    <t xml:space="preserve"> 屏東縣地磨兒國小114年5月第四週學生午餐食譜(自設廚房)</t>
    <phoneticPr fontId="1" type="noConversion"/>
  </si>
  <si>
    <t xml:space="preserve"> 屏東縣地磨兒國小114年5月第五週學生午餐食譜(自設廚房)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</si>
</sst>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.000"/>
    <numFmt numFmtId="182" formatCode="0.00_);[Red]\(0.00\)"/>
    <numFmt numFmtId="183" formatCode="0.000_);[Red]\(0.000\)"/>
    <numFmt numFmtId="184" formatCode="0_);[Red]\(0\)"/>
    <numFmt numFmtId="185" formatCode="0.00_ "/>
  </numFmts>
  <fonts count="2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10"/>
      <name val="細明體"/>
      <family val="3"/>
      <charset val="136"/>
    </font>
    <font>
      <sz val="8"/>
      <name val="新細明體"/>
      <family val="1"/>
      <charset val="136"/>
      <scheme val="minor"/>
    </font>
    <font>
      <b/>
      <sz val="12"/>
      <name val="新細明體"/>
      <family val="1"/>
      <charset val="136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21" fillId="0" borderId="0">
      <alignment vertical="center"/>
    </xf>
  </cellStyleXfs>
  <cellXfs count="726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0" fillId="0" borderId="48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Fill="1" applyBorder="1"/>
    <xf numFmtId="0" fontId="0" fillId="0" borderId="4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6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/>
    </xf>
    <xf numFmtId="0" fontId="0" fillId="0" borderId="46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4" xfId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12" fillId="0" borderId="1" xfId="0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79" fontId="0" fillId="0" borderId="25" xfId="0" applyNumberFormat="1" applyFont="1" applyFill="1" applyBorder="1" applyAlignment="1">
      <alignment horizontal="center" vertical="center"/>
    </xf>
    <xf numFmtId="0" fontId="13" fillId="0" borderId="0" xfId="1" applyFont="1" applyFill="1" applyBorder="1" applyProtection="1">
      <alignment vertical="center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10" fillId="0" borderId="3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13" fillId="0" borderId="0" xfId="1" applyFont="1" applyBorder="1" applyProtection="1">
      <alignment vertical="center"/>
    </xf>
    <xf numFmtId="0" fontId="0" fillId="5" borderId="2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1" xfId="0" applyNumberFormat="1" applyFont="1" applyFill="1" applyBorder="1" applyAlignment="1">
      <alignment horizontal="center" vertical="center" shrinkToFit="1"/>
    </xf>
    <xf numFmtId="1" fontId="5" fillId="5" borderId="54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/>
    </xf>
    <xf numFmtId="0" fontId="0" fillId="0" borderId="20" xfId="0" applyFont="1" applyFill="1" applyBorder="1" applyAlignment="1">
      <alignment vertical="center"/>
    </xf>
    <xf numFmtId="0" fontId="10" fillId="0" borderId="63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49" fontId="10" fillId="0" borderId="4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65" xfId="0" applyFont="1" applyFill="1" applyBorder="1" applyAlignment="1">
      <alignment horizontal="center" vertical="center" shrinkToFit="1"/>
    </xf>
    <xf numFmtId="0" fontId="10" fillId="0" borderId="60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3" fillId="0" borderId="0" xfId="1" applyFont="1" applyProtection="1">
      <alignment vertical="center"/>
    </xf>
    <xf numFmtId="0" fontId="13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13" fillId="0" borderId="10" xfId="1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4" xfId="0" applyNumberFormat="1" applyFont="1" applyFill="1" applyBorder="1" applyAlignment="1">
      <alignment horizontal="center"/>
    </xf>
    <xf numFmtId="0" fontId="0" fillId="2" borderId="41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3" xfId="1" applyFont="1" applyFill="1" applyBorder="1" applyAlignment="1">
      <alignment horizontal="left"/>
    </xf>
    <xf numFmtId="0" fontId="0" fillId="0" borderId="68" xfId="1" applyFont="1" applyFill="1" applyBorder="1" applyAlignment="1">
      <alignment horizontal="left"/>
    </xf>
    <xf numFmtId="0" fontId="0" fillId="0" borderId="71" xfId="1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2" borderId="62" xfId="0" applyFont="1" applyFill="1" applyBorder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47" xfId="0" applyNumberFormat="1" applyFont="1" applyFill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179" fontId="0" fillId="2" borderId="59" xfId="0" applyNumberFormat="1" applyFont="1" applyFill="1" applyBorder="1" applyAlignment="1">
      <alignment vertical="center"/>
    </xf>
    <xf numFmtId="179" fontId="3" fillId="0" borderId="4" xfId="0" applyNumberFormat="1" applyFont="1" applyBorder="1" applyAlignment="1">
      <alignment horizontal="center" vertical="center"/>
    </xf>
    <xf numFmtId="179" fontId="13" fillId="0" borderId="3" xfId="1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/>
    </xf>
    <xf numFmtId="176" fontId="0" fillId="2" borderId="59" xfId="0" applyNumberFormat="1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176" fontId="0" fillId="2" borderId="58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 shrinkToFit="1"/>
    </xf>
    <xf numFmtId="179" fontId="0" fillId="2" borderId="58" xfId="0" applyNumberFormat="1" applyFont="1" applyFill="1" applyBorder="1" applyAlignment="1">
      <alignment vertical="center"/>
    </xf>
    <xf numFmtId="179" fontId="13" fillId="5" borderId="1" xfId="1" applyNumberFormat="1" applyFont="1" applyFill="1" applyBorder="1" applyAlignment="1" applyProtection="1">
      <alignment horizontal="center" vertical="center"/>
    </xf>
    <xf numFmtId="176" fontId="0" fillId="5" borderId="4" xfId="0" applyNumberFormat="1" applyFont="1" applyFill="1" applyBorder="1" applyAlignment="1">
      <alignment horizontal="center" vertical="center" shrinkToFit="1"/>
    </xf>
    <xf numFmtId="176" fontId="13" fillId="5" borderId="1" xfId="1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/>
    </xf>
    <xf numFmtId="179" fontId="0" fillId="5" borderId="1" xfId="0" applyNumberFormat="1" applyFont="1" applyFill="1" applyBorder="1" applyAlignment="1">
      <alignment horizontal="center"/>
    </xf>
    <xf numFmtId="0" fontId="13" fillId="5" borderId="1" xfId="1" applyFont="1" applyFill="1" applyBorder="1" applyAlignment="1" applyProtection="1">
      <alignment horizontal="center" vertical="center"/>
    </xf>
    <xf numFmtId="0" fontId="0" fillId="5" borderId="19" xfId="0" applyFont="1" applyFill="1" applyBorder="1" applyAlignment="1">
      <alignment horizontal="center" vertical="center" shrinkToFit="1"/>
    </xf>
    <xf numFmtId="176" fontId="0" fillId="5" borderId="1" xfId="0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0" fillId="5" borderId="47" xfId="0" applyNumberFormat="1" applyFont="1" applyFill="1" applyBorder="1" applyAlignment="1">
      <alignment horizontal="center" vertical="center" shrinkToFit="1"/>
    </xf>
    <xf numFmtId="0" fontId="0" fillId="5" borderId="44" xfId="0" applyFont="1" applyFill="1" applyBorder="1" applyAlignment="1">
      <alignment vertical="center"/>
    </xf>
    <xf numFmtId="176" fontId="0" fillId="5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179" fontId="5" fillId="0" borderId="10" xfId="0" applyNumberFormat="1" applyFont="1" applyFill="1" applyBorder="1" applyAlignment="1">
      <alignment horizontal="center" vertical="center"/>
    </xf>
    <xf numFmtId="179" fontId="5" fillId="0" borderId="70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38" xfId="0" applyNumberFormat="1" applyFont="1" applyFill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23" fillId="0" borderId="38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wrapText="1" shrinkToFit="1"/>
    </xf>
    <xf numFmtId="179" fontId="5" fillId="0" borderId="15" xfId="0" applyNumberFormat="1" applyFont="1" applyBorder="1" applyAlignment="1">
      <alignment horizontal="center" vertical="center"/>
    </xf>
    <xf numFmtId="49" fontId="10" fillId="3" borderId="41" xfId="0" applyNumberFormat="1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shrinkToFit="1"/>
    </xf>
    <xf numFmtId="0" fontId="2" fillId="3" borderId="7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 shrinkToFit="1"/>
    </xf>
    <xf numFmtId="179" fontId="0" fillId="0" borderId="69" xfId="0" applyNumberFormat="1" applyFont="1" applyFill="1" applyBorder="1" applyAlignment="1">
      <alignment horizontal="center" vertical="center" shrinkToFit="1"/>
    </xf>
    <xf numFmtId="182" fontId="13" fillId="0" borderId="1" xfId="1" applyNumberFormat="1" applyFont="1" applyFill="1" applyBorder="1" applyAlignment="1" applyProtection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 shrinkToFit="1"/>
    </xf>
    <xf numFmtId="179" fontId="13" fillId="0" borderId="0" xfId="1" applyNumberFormat="1" applyFont="1" applyFill="1" applyBorder="1" applyAlignment="1" applyProtection="1">
      <alignment horizontal="center" vertical="center"/>
    </xf>
    <xf numFmtId="182" fontId="13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0" fillId="0" borderId="69" xfId="0" applyNumberFormat="1" applyFont="1" applyFill="1" applyBorder="1" applyAlignment="1">
      <alignment horizontal="center" vertical="center" shrinkToFit="1"/>
    </xf>
    <xf numFmtId="0" fontId="16" fillId="4" borderId="3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181" fontId="0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13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/>
    <xf numFmtId="179" fontId="0" fillId="0" borderId="0" xfId="0" applyNumberFormat="1" applyFont="1" applyFill="1" applyBorder="1" applyAlignment="1"/>
    <xf numFmtId="179" fontId="13" fillId="0" borderId="0" xfId="1" applyNumberFormat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 textRotation="255" shrinkToFit="1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 applyProtection="1">
      <alignment horizontal="center" vertical="center"/>
    </xf>
    <xf numFmtId="0" fontId="0" fillId="0" borderId="55" xfId="1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38" xfId="0" applyNumberFormat="1" applyFont="1" applyFill="1" applyBorder="1" applyAlignment="1">
      <alignment horizontal="center" vertical="center"/>
    </xf>
    <xf numFmtId="1" fontId="5" fillId="0" borderId="54" xfId="0" applyNumberFormat="1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 wrapText="1"/>
    </xf>
    <xf numFmtId="179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0" borderId="69" xfId="0" applyFont="1" applyFill="1" applyBorder="1" applyAlignment="1">
      <alignment horizontal="center"/>
    </xf>
    <xf numFmtId="1" fontId="5" fillId="5" borderId="20" xfId="0" applyNumberFormat="1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 shrinkToFit="1"/>
    </xf>
    <xf numFmtId="0" fontId="10" fillId="5" borderId="40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0" fillId="5" borderId="69" xfId="0" applyFont="1" applyFill="1" applyBorder="1" applyAlignment="1">
      <alignment vertical="center"/>
    </xf>
    <xf numFmtId="0" fontId="4" fillId="5" borderId="6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Protection="1">
      <alignment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9" fontId="0" fillId="0" borderId="1" xfId="0" applyNumberFormat="1" applyFont="1" applyFill="1" applyBorder="1"/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179" fontId="0" fillId="0" borderId="4" xfId="0" applyNumberFormat="1" applyFont="1" applyFill="1" applyBorder="1" applyAlignment="1">
      <alignment horizontal="center" vertical="center" shrinkToFit="1"/>
    </xf>
    <xf numFmtId="0" fontId="25" fillId="0" borderId="0" xfId="0" applyFont="1" applyFill="1"/>
    <xf numFmtId="0" fontId="13" fillId="0" borderId="1" xfId="1" applyFont="1" applyFill="1" applyBorder="1" applyProtection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/>
    </xf>
    <xf numFmtId="179" fontId="0" fillId="0" borderId="59" xfId="0" applyNumberFormat="1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184" fontId="13" fillId="0" borderId="1" xfId="1" applyNumberFormat="1" applyFont="1" applyFill="1" applyBorder="1" applyAlignment="1" applyProtection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textRotation="255" wrapText="1" shrinkToFit="1"/>
    </xf>
    <xf numFmtId="0" fontId="12" fillId="0" borderId="4" xfId="0" applyFont="1" applyBorder="1" applyAlignment="1">
      <alignment vertical="center" textRotation="255" wrapText="1" shrinkToFit="1"/>
    </xf>
    <xf numFmtId="0" fontId="0" fillId="0" borderId="4" xfId="0" applyFont="1" applyBorder="1" applyAlignment="1">
      <alignment vertical="center"/>
    </xf>
    <xf numFmtId="0" fontId="0" fillId="0" borderId="6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5" borderId="75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 wrapText="1"/>
    </xf>
    <xf numFmtId="184" fontId="5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/>
    </xf>
    <xf numFmtId="0" fontId="13" fillId="0" borderId="4" xfId="1" applyFont="1" applyFill="1" applyBorder="1" applyProtection="1">
      <alignment vertical="center"/>
    </xf>
    <xf numFmtId="180" fontId="5" fillId="0" borderId="77" xfId="0" applyNumberFormat="1" applyFont="1" applyFill="1" applyBorder="1" applyAlignment="1">
      <alignment horizontal="center" vertical="center"/>
    </xf>
    <xf numFmtId="179" fontId="5" fillId="0" borderId="77" xfId="0" applyNumberFormat="1" applyFont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180" fontId="5" fillId="0" borderId="60" xfId="0" applyNumberFormat="1" applyFont="1" applyFill="1" applyBorder="1" applyAlignment="1">
      <alignment horizontal="center" vertical="center"/>
    </xf>
    <xf numFmtId="180" fontId="5" fillId="0" borderId="21" xfId="0" applyNumberFormat="1" applyFont="1" applyFill="1" applyBorder="1" applyAlignment="1">
      <alignment horizontal="center" vertical="center"/>
    </xf>
    <xf numFmtId="11" fontId="16" fillId="4" borderId="4" xfId="0" applyNumberFormat="1" applyFont="1" applyFill="1" applyBorder="1" applyAlignment="1">
      <alignment horizontal="center" vertical="center" wrapText="1"/>
    </xf>
    <xf numFmtId="180" fontId="13" fillId="0" borderId="4" xfId="1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1" fontId="16" fillId="4" borderId="1" xfId="0" applyNumberFormat="1" applyFont="1" applyFill="1" applyBorder="1" applyAlignment="1">
      <alignment vertical="center" wrapText="1"/>
    </xf>
    <xf numFmtId="11" fontId="16" fillId="4" borderId="1" xfId="0" applyNumberFormat="1" applyFont="1" applyFill="1" applyBorder="1" applyAlignment="1">
      <alignment horizontal="center" vertical="center" wrapText="1"/>
    </xf>
    <xf numFmtId="182" fontId="0" fillId="2" borderId="58" xfId="0" applyNumberFormat="1" applyFont="1" applyFill="1" applyBorder="1" applyAlignment="1">
      <alignment vertical="center"/>
    </xf>
    <xf numFmtId="0" fontId="13" fillId="5" borderId="6" xfId="1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5" borderId="1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5" borderId="1" xfId="0" applyFont="1" applyFill="1" applyBorder="1" applyAlignment="1">
      <alignment horizontal="center" vertical="center"/>
    </xf>
    <xf numFmtId="180" fontId="0" fillId="0" borderId="4" xfId="0" applyNumberFormat="1" applyFont="1" applyFill="1" applyBorder="1" applyAlignment="1">
      <alignment horizontal="center" vertical="center" shrinkToFit="1"/>
    </xf>
    <xf numFmtId="179" fontId="0" fillId="0" borderId="0" xfId="0" applyNumberFormat="1" applyFont="1" applyBorder="1" applyAlignment="1">
      <alignment horizontal="center"/>
    </xf>
    <xf numFmtId="179" fontId="0" fillId="0" borderId="0" xfId="0" applyNumberFormat="1" applyFont="1" applyBorder="1"/>
    <xf numFmtId="0" fontId="13" fillId="0" borderId="15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/>
    </xf>
    <xf numFmtId="18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 shrinkToFit="1"/>
    </xf>
    <xf numFmtId="182" fontId="0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178" fontId="0" fillId="0" borderId="5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center" vertical="center" shrinkToFit="1"/>
    </xf>
    <xf numFmtId="176" fontId="28" fillId="0" borderId="1" xfId="0" applyNumberFormat="1" applyFont="1" applyFill="1" applyBorder="1" applyAlignment="1">
      <alignment horizontal="center" vertical="center"/>
    </xf>
    <xf numFmtId="179" fontId="0" fillId="0" borderId="58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62" xfId="0" applyNumberFormat="1" applyFont="1" applyFill="1" applyBorder="1" applyAlignment="1">
      <alignment horizontal="center" vertical="center" shrinkToFit="1"/>
    </xf>
    <xf numFmtId="176" fontId="0" fillId="0" borderId="58" xfId="0" applyNumberFormat="1" applyFont="1" applyFill="1" applyBorder="1" applyAlignment="1">
      <alignment vertical="center"/>
    </xf>
    <xf numFmtId="0" fontId="0" fillId="4" borderId="41" xfId="0" applyFont="1" applyFill="1" applyBorder="1" applyAlignment="1">
      <alignment vertical="center"/>
    </xf>
    <xf numFmtId="179" fontId="0" fillId="4" borderId="62" xfId="0" applyNumberFormat="1" applyFont="1" applyFill="1" applyBorder="1" applyAlignment="1">
      <alignment horizontal="center" vertical="center" shrinkToFit="1"/>
    </xf>
    <xf numFmtId="179" fontId="0" fillId="4" borderId="22" xfId="0" applyNumberFormat="1" applyFont="1" applyFill="1" applyBorder="1" applyAlignment="1">
      <alignment horizontal="center" vertical="center" shrinkToFit="1"/>
    </xf>
    <xf numFmtId="179" fontId="0" fillId="4" borderId="59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horizontal="center" vertical="center"/>
    </xf>
    <xf numFmtId="182" fontId="0" fillId="4" borderId="62" xfId="0" applyNumberFormat="1" applyFont="1" applyFill="1" applyBorder="1" applyAlignment="1">
      <alignment horizontal="center" vertical="center" shrinkToFit="1"/>
    </xf>
    <xf numFmtId="179" fontId="0" fillId="4" borderId="58" xfId="0" applyNumberFormat="1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vertical="center"/>
    </xf>
    <xf numFmtId="0" fontId="0" fillId="4" borderId="59" xfId="0" applyFont="1" applyFill="1" applyBorder="1" applyAlignment="1">
      <alignment vertical="center"/>
    </xf>
    <xf numFmtId="0" fontId="14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textRotation="255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5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/>
    <xf numFmtId="182" fontId="0" fillId="0" borderId="0" xfId="0" applyNumberFormat="1" applyFont="1" applyBorder="1" applyAlignment="1">
      <alignment horizontal="center"/>
    </xf>
    <xf numFmtId="182" fontId="0" fillId="0" borderId="0" xfId="0" applyNumberFormat="1" applyFont="1" applyBorder="1"/>
    <xf numFmtId="181" fontId="0" fillId="5" borderId="0" xfId="0" applyNumberFormat="1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69" xfId="0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vertical="center"/>
    </xf>
    <xf numFmtId="178" fontId="0" fillId="0" borderId="0" xfId="0" applyNumberFormat="1" applyFont="1" applyFill="1" applyAlignment="1"/>
    <xf numFmtId="0" fontId="0" fillId="0" borderId="62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shrinkToFit="1"/>
    </xf>
    <xf numFmtId="176" fontId="0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/>
    <xf numFmtId="176" fontId="0" fillId="0" borderId="11" xfId="0" applyNumberFormat="1" applyFont="1" applyFill="1" applyBorder="1" applyAlignment="1">
      <alignment horizontal="center" vertic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/>
    </xf>
    <xf numFmtId="176" fontId="25" fillId="0" borderId="0" xfId="0" applyNumberFormat="1" applyFont="1" applyFill="1" applyBorder="1" applyAlignment="1">
      <alignment horizontal="center" vertical="center" wrapText="1"/>
    </xf>
    <xf numFmtId="179" fontId="3" fillId="0" borderId="55" xfId="0" applyNumberFormat="1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center" vertical="center" shrinkToFit="1"/>
    </xf>
    <xf numFmtId="179" fontId="0" fillId="0" borderId="22" xfId="0" applyNumberFormat="1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 vertical="center" shrinkToFit="1"/>
    </xf>
    <xf numFmtId="179" fontId="0" fillId="0" borderId="69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/>
    </xf>
    <xf numFmtId="0" fontId="13" fillId="6" borderId="1" xfId="1" applyFont="1" applyFill="1" applyBorder="1" applyAlignment="1" applyProtection="1">
      <alignment horizontal="center" vertical="center"/>
    </xf>
    <xf numFmtId="179" fontId="25" fillId="5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49" fontId="10" fillId="3" borderId="6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5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179" fontId="27" fillId="0" borderId="0" xfId="1" applyNumberFormat="1" applyFont="1" applyFill="1" applyBorder="1" applyAlignment="1" applyProtection="1">
      <alignment horizontal="center" vertical="center"/>
    </xf>
    <xf numFmtId="0" fontId="0" fillId="0" borderId="0" xfId="0" quotePrefix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textRotation="255" wrapText="1" shrinkToFit="1"/>
    </xf>
    <xf numFmtId="182" fontId="0" fillId="0" borderId="0" xfId="0" applyNumberFormat="1" applyFont="1" applyFill="1" applyBorder="1" applyAlignment="1">
      <alignment horizontal="center" vertical="center" shrinkToFit="1"/>
    </xf>
    <xf numFmtId="179" fontId="14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vertical="center" wrapText="1"/>
    </xf>
    <xf numFmtId="179" fontId="0" fillId="0" borderId="0" xfId="0" applyNumberFormat="1" applyFont="1" applyFill="1" applyBorder="1"/>
    <xf numFmtId="0" fontId="13" fillId="0" borderId="4" xfId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 shrinkToFit="1"/>
    </xf>
    <xf numFmtId="179" fontId="27" fillId="0" borderId="1" xfId="1" applyNumberFormat="1" applyFont="1" applyFill="1" applyBorder="1" applyAlignment="1" applyProtection="1">
      <alignment horizontal="center" vertical="center"/>
    </xf>
    <xf numFmtId="0" fontId="0" fillId="0" borderId="1" xfId="0" quotePrefix="1" applyFont="1" applyFill="1" applyBorder="1" applyAlignment="1">
      <alignment horizontal="center" vertical="center" shrinkToFit="1"/>
    </xf>
    <xf numFmtId="181" fontId="0" fillId="0" borderId="4" xfId="0" applyNumberFormat="1" applyFont="1" applyBorder="1" applyAlignment="1">
      <alignment horizontal="center" vertical="center" shrinkToFit="1"/>
    </xf>
    <xf numFmtId="2" fontId="0" fillId="0" borderId="4" xfId="0" applyNumberFormat="1" applyFont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/>
    </xf>
    <xf numFmtId="0" fontId="0" fillId="0" borderId="19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horizontal="center" vertical="center" shrinkToFit="1"/>
    </xf>
    <xf numFmtId="2" fontId="0" fillId="0" borderId="0" xfId="0" applyNumberFormat="1" applyFont="1" applyBorder="1" applyAlignment="1">
      <alignment horizontal="center" vertical="center" shrinkToFit="1"/>
    </xf>
    <xf numFmtId="0" fontId="0" fillId="5" borderId="0" xfId="0" applyFont="1" applyFill="1" applyBorder="1"/>
    <xf numFmtId="0" fontId="13" fillId="5" borderId="0" xfId="1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>
      <alignment horizontal="center"/>
    </xf>
    <xf numFmtId="181" fontId="0" fillId="5" borderId="4" xfId="0" applyNumberFormat="1" applyFont="1" applyFill="1" applyBorder="1" applyAlignment="1">
      <alignment horizontal="center" vertical="center" shrinkToFit="1"/>
    </xf>
    <xf numFmtId="0" fontId="0" fillId="5" borderId="19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6" borderId="76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0" fillId="3" borderId="62" xfId="0" applyNumberFormat="1" applyFont="1" applyFill="1" applyBorder="1" applyAlignment="1">
      <alignment horizontal="center" vertical="center"/>
    </xf>
    <xf numFmtId="49" fontId="10" fillId="3" borderId="58" xfId="0" applyNumberFormat="1" applyFont="1" applyFill="1" applyBorder="1" applyAlignment="1">
      <alignment horizontal="center" vertical="center"/>
    </xf>
    <xf numFmtId="49" fontId="10" fillId="3" borderId="4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shrinkToFit="1"/>
    </xf>
    <xf numFmtId="0" fontId="10" fillId="0" borderId="78" xfId="0" applyFont="1" applyFill="1" applyBorder="1" applyAlignment="1">
      <alignment horizontal="center" vertical="center" shrinkToFit="1"/>
    </xf>
    <xf numFmtId="0" fontId="10" fillId="0" borderId="7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5" borderId="34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13" fillId="0" borderId="4" xfId="1" applyFont="1" applyFill="1" applyBorder="1" applyAlignment="1" applyProtection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1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78" fontId="0" fillId="0" borderId="37" xfId="0" applyNumberFormat="1" applyFont="1" applyBorder="1" applyAlignment="1">
      <alignment horizontal="center" vertical="center"/>
    </xf>
    <xf numFmtId="178" fontId="0" fillId="0" borderId="36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5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0" fillId="0" borderId="31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13" fillId="0" borderId="24" xfId="1" applyFont="1" applyFill="1" applyBorder="1" applyAlignment="1" applyProtection="1">
      <alignment horizontal="center" vertical="center" textRotation="255"/>
    </xf>
    <xf numFmtId="0" fontId="13" fillId="0" borderId="4" xfId="1" applyFont="1" applyFill="1" applyBorder="1" applyAlignment="1" applyProtection="1">
      <alignment horizontal="center" vertical="center" textRotation="255"/>
    </xf>
    <xf numFmtId="0" fontId="13" fillId="0" borderId="47" xfId="1" applyFont="1" applyFill="1" applyBorder="1" applyAlignment="1" applyProtection="1">
      <alignment horizontal="center" vertical="center" textRotation="255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56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6" fillId="0" borderId="3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178" fontId="0" fillId="0" borderId="37" xfId="0" applyNumberFormat="1" applyFont="1" applyFill="1" applyBorder="1" applyAlignment="1">
      <alignment horizontal="center" vertical="center"/>
    </xf>
    <xf numFmtId="178" fontId="0" fillId="0" borderId="36" xfId="0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 applyProtection="1">
      <alignment horizontal="center" vertical="center" textRotation="255" wrapText="1" shrinkToFi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/>
    <xf numFmtId="0" fontId="0" fillId="0" borderId="12" xfId="0" applyFont="1" applyFill="1" applyBorder="1"/>
    <xf numFmtId="0" fontId="0" fillId="4" borderId="4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11" fontId="0" fillId="0" borderId="27" xfId="0" applyNumberFormat="1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/>
    <xf numFmtId="0" fontId="0" fillId="0" borderId="9" xfId="0" applyFont="1" applyFill="1" applyBorder="1"/>
    <xf numFmtId="179" fontId="0" fillId="0" borderId="58" xfId="0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1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13" fillId="0" borderId="13" xfId="1" applyFont="1" applyFill="1" applyBorder="1" applyAlignment="1" applyProtection="1">
      <alignment horizontal="center" vertical="center" textRotation="255" wrapText="1" shrinkToFit="1"/>
    </xf>
    <xf numFmtId="0" fontId="13" fillId="0" borderId="31" xfId="1" applyFont="1" applyFill="1" applyBorder="1" applyAlignment="1" applyProtection="1">
      <alignment horizontal="center" vertical="center" textRotation="255" wrapText="1" shrinkToFit="1"/>
    </xf>
    <xf numFmtId="0" fontId="13" fillId="0" borderId="12" xfId="1" applyFont="1" applyFill="1" applyBorder="1" applyAlignment="1" applyProtection="1">
      <alignment horizontal="center" vertical="center" textRotation="255" wrapText="1" shrinkToFit="1"/>
    </xf>
    <xf numFmtId="0" fontId="7" fillId="0" borderId="16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13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12" fillId="5" borderId="6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178" fontId="0" fillId="0" borderId="50" xfId="0" applyNumberFormat="1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85" fontId="0" fillId="0" borderId="4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178" fontId="0" fillId="0" borderId="29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3" fillId="0" borderId="80" xfId="1" applyFont="1" applyFill="1" applyBorder="1" applyAlignment="1" applyProtection="1">
      <alignment horizontal="center" vertical="center" textRotation="255"/>
    </xf>
    <xf numFmtId="0" fontId="13" fillId="0" borderId="8" xfId="1" applyFont="1" applyFill="1" applyBorder="1" applyAlignment="1" applyProtection="1">
      <alignment horizontal="center" vertical="center" textRotation="255"/>
    </xf>
    <xf numFmtId="0" fontId="13" fillId="0" borderId="33" xfId="1" applyFont="1" applyFill="1" applyBorder="1" applyAlignment="1" applyProtection="1">
      <alignment horizontal="center" vertical="center" textRotation="255"/>
    </xf>
    <xf numFmtId="0" fontId="0" fillId="5" borderId="80" xfId="0" applyFont="1" applyFill="1" applyBorder="1" applyAlignment="1">
      <alignment horizontal="center" vertical="center" textRotation="255" wrapText="1" shrinkToFit="1"/>
    </xf>
    <xf numFmtId="0" fontId="0" fillId="5" borderId="33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13" fillId="0" borderId="80" xfId="1" applyFont="1" applyFill="1" applyBorder="1" applyAlignment="1" applyProtection="1">
      <alignment horizontal="center" vertical="center"/>
    </xf>
    <xf numFmtId="0" fontId="13" fillId="0" borderId="33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11" fontId="0" fillId="0" borderId="0" xfId="0" applyNumberFormat="1" applyFont="1" applyFill="1" applyBorder="1" applyAlignment="1">
      <alignment vertical="center" textRotation="255" wrapText="1" shrinkToFit="1"/>
    </xf>
    <xf numFmtId="0" fontId="0" fillId="0" borderId="58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0" fillId="0" borderId="80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13" fillId="0" borderId="14" xfId="1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179" fontId="0" fillId="0" borderId="22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0" fontId="10" fillId="5" borderId="40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="70" zoomScaleNormal="70" zoomScalePageLayoutView="75" workbookViewId="0">
      <selection activeCell="G15" sqref="G15"/>
    </sheetView>
  </sheetViews>
  <sheetFormatPr defaultColWidth="8.875" defaultRowHeight="21" x14ac:dyDescent="0.3"/>
  <cols>
    <col min="1" max="1" width="12.125" style="12" customWidth="1"/>
    <col min="2" max="2" width="9.25" style="21" customWidth="1"/>
    <col min="3" max="3" width="23.875" style="18" customWidth="1"/>
    <col min="4" max="4" width="24.25" style="18" customWidth="1"/>
    <col min="5" max="5" width="25.75" style="64" customWidth="1"/>
    <col min="6" max="6" width="16.875" style="21" customWidth="1"/>
    <col min="7" max="7" width="23.125" style="21" customWidth="1"/>
    <col min="8" max="8" width="9" style="21" customWidth="1"/>
    <col min="9" max="9" width="21.125" style="21" customWidth="1"/>
    <col min="10" max="14" width="7.625" style="20" customWidth="1"/>
    <col min="15" max="15" width="7.625" style="20" hidden="1" customWidth="1"/>
    <col min="16" max="16" width="10.125" style="20" customWidth="1"/>
    <col min="17" max="17" width="8.875" style="1"/>
    <col min="18" max="18" width="7.75" style="17" customWidth="1"/>
    <col min="19" max="19" width="9.625" style="17" customWidth="1"/>
    <col min="20" max="16384" width="8.875" style="17"/>
  </cols>
  <sheetData>
    <row r="1" spans="1:23" s="13" customFormat="1" ht="36" customHeight="1" thickBot="1" x14ac:dyDescent="0.3">
      <c r="A1" s="554" t="s">
        <v>399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S1" s="14"/>
    </row>
    <row r="2" spans="1:23" s="13" customFormat="1" ht="45" customHeight="1" x14ac:dyDescent="0.25">
      <c r="A2" s="279" t="s">
        <v>1</v>
      </c>
      <c r="B2" s="280" t="s">
        <v>2</v>
      </c>
      <c r="C2" s="281" t="s">
        <v>3</v>
      </c>
      <c r="D2" s="555" t="s">
        <v>32</v>
      </c>
      <c r="E2" s="556"/>
      <c r="F2" s="557"/>
      <c r="G2" s="498" t="s">
        <v>30</v>
      </c>
      <c r="H2" s="282" t="s">
        <v>33</v>
      </c>
      <c r="I2" s="340" t="s">
        <v>176</v>
      </c>
      <c r="J2" s="331" t="s">
        <v>34</v>
      </c>
      <c r="K2" s="283" t="s">
        <v>93</v>
      </c>
      <c r="L2" s="283" t="s">
        <v>31</v>
      </c>
      <c r="M2" s="283" t="s">
        <v>92</v>
      </c>
      <c r="N2" s="284" t="s">
        <v>88</v>
      </c>
      <c r="O2" s="284" t="s">
        <v>143</v>
      </c>
      <c r="P2" s="285" t="s">
        <v>35</v>
      </c>
      <c r="R2" s="14"/>
      <c r="S2" s="24"/>
    </row>
    <row r="3" spans="1:23" s="13" customFormat="1" ht="33" customHeight="1" x14ac:dyDescent="0.25">
      <c r="A3" s="44" t="s">
        <v>251</v>
      </c>
      <c r="B3" s="87" t="s">
        <v>75</v>
      </c>
      <c r="C3" s="62" t="str">
        <f>第1週!W5</f>
        <v>糙米飯</v>
      </c>
      <c r="D3" s="62" t="str">
        <f>第1週!W7</f>
        <v>沙茶肉片(炒)</v>
      </c>
      <c r="E3" s="62" t="str">
        <f>第1週!W12</f>
        <v>什錦山東白(煮)</v>
      </c>
      <c r="F3" s="62" t="str">
        <f>第1週!W17</f>
        <v>有機蔬菜</v>
      </c>
      <c r="G3" s="391" t="str">
        <f>第1週!W22</f>
        <v>酸菜雞肉湯</v>
      </c>
      <c r="H3" s="185" t="s">
        <v>14</v>
      </c>
      <c r="I3" s="541"/>
      <c r="J3" s="407">
        <f>第1週!Y30</f>
        <v>5</v>
      </c>
      <c r="K3" s="407">
        <f>第1週!Y31</f>
        <v>2.4928571428571429</v>
      </c>
      <c r="L3" s="407">
        <f>第1週!Y32</f>
        <v>1.6</v>
      </c>
      <c r="M3" s="407">
        <v>2.5</v>
      </c>
      <c r="N3" s="398">
        <v>1</v>
      </c>
      <c r="O3" s="62"/>
      <c r="P3" s="151">
        <f>J3*70+K3*75+L3*25+M3*45+N3*60</f>
        <v>749.46428571428578</v>
      </c>
      <c r="R3" s="14"/>
      <c r="S3" s="24"/>
    </row>
    <row r="4" spans="1:23" s="13" customFormat="1" ht="33" customHeight="1" thickBot="1" x14ac:dyDescent="0.3">
      <c r="A4" s="163" t="s">
        <v>190</v>
      </c>
      <c r="B4" s="88" t="s">
        <v>73</v>
      </c>
      <c r="C4" s="188" t="str">
        <f>第1週!AD5</f>
        <v>白米飯</v>
      </c>
      <c r="D4" s="188" t="str">
        <f>第1週!AD7</f>
        <v>醬燒雞丁(炒)</v>
      </c>
      <c r="E4" s="188" t="str">
        <f>第1週!AD12</f>
        <v>冬瓜燜肉(煮)</v>
      </c>
      <c r="F4" s="188" t="str">
        <f>第1週!AD17</f>
        <v>有機蔬菜</v>
      </c>
      <c r="G4" s="184" t="str">
        <f>第1週!AD22</f>
        <v>番茄蛋花湯</v>
      </c>
      <c r="H4" s="342"/>
      <c r="I4" s="725" t="s">
        <v>48</v>
      </c>
      <c r="J4" s="405">
        <f>第1週!AF30</f>
        <v>5</v>
      </c>
      <c r="K4" s="405">
        <f>第1週!AF31</f>
        <v>2.7283116883116882</v>
      </c>
      <c r="L4" s="405">
        <f>第1週!AF32</f>
        <v>1.7</v>
      </c>
      <c r="M4" s="406">
        <v>2.5</v>
      </c>
      <c r="N4" s="333"/>
      <c r="O4" s="333"/>
      <c r="P4" s="334">
        <f>第1週!AF36</f>
        <v>709.62337662337666</v>
      </c>
      <c r="R4" s="14"/>
      <c r="S4" s="24"/>
    </row>
    <row r="5" spans="1:23" s="13" customFormat="1" ht="33" customHeight="1" thickTop="1" x14ac:dyDescent="0.25">
      <c r="A5" s="44" t="s">
        <v>256</v>
      </c>
      <c r="B5" s="86" t="s">
        <v>76</v>
      </c>
      <c r="C5" s="63" t="str">
        <f>第2週!B5</f>
        <v>白米飯</v>
      </c>
      <c r="D5" s="63" t="str">
        <f>第2週!B7</f>
        <v>麻油肉片(炒)</v>
      </c>
      <c r="E5" s="63" t="str">
        <f>第2週!B12</f>
        <v>玉米炒蛋(炒)</v>
      </c>
      <c r="F5" s="63" t="str">
        <f>第2週!B17</f>
        <v>有機蔬菜</v>
      </c>
      <c r="G5" s="392" t="str">
        <f>第2週!B22</f>
        <v>銀蘿油腐湯</v>
      </c>
      <c r="H5" s="343"/>
      <c r="I5" s="710" t="s">
        <v>379</v>
      </c>
      <c r="J5" s="407">
        <f>第2週!D30</f>
        <v>5.7798319327731091</v>
      </c>
      <c r="K5" s="278">
        <f>第2週!D31</f>
        <v>2.5844155844155843</v>
      </c>
      <c r="L5" s="278">
        <f>第2週!D32</f>
        <v>1.45</v>
      </c>
      <c r="M5" s="278">
        <f>第2週!D35</f>
        <v>2.5</v>
      </c>
      <c r="N5" s="63"/>
      <c r="O5" s="63"/>
      <c r="P5" s="156">
        <f>第2週!D36</f>
        <v>747.16940412528641</v>
      </c>
      <c r="R5" s="14"/>
      <c r="S5" s="24"/>
    </row>
    <row r="6" spans="1:23" s="13" customFormat="1" ht="33" customHeight="1" x14ac:dyDescent="0.25">
      <c r="A6" s="44" t="s">
        <v>257</v>
      </c>
      <c r="B6" s="87" t="s">
        <v>77</v>
      </c>
      <c r="C6" s="62" t="str">
        <f>第2週!I5</f>
        <v>糙米飯</v>
      </c>
      <c r="D6" s="62" t="str">
        <f>第2週!I7</f>
        <v>紅燒雞(煮)</v>
      </c>
      <c r="E6" s="62" t="str">
        <f>第2週!I12</f>
        <v>什錦冬粉(炒)</v>
      </c>
      <c r="F6" s="62" t="str">
        <f>第2週!I17</f>
        <v>有機蔬菜</v>
      </c>
      <c r="G6" s="391" t="str">
        <f>第2週!I22</f>
        <v>芹菜肉絲湯</v>
      </c>
      <c r="H6" s="185" t="s">
        <v>14</v>
      </c>
      <c r="I6" s="394"/>
      <c r="J6" s="407">
        <f>第2週!K30</f>
        <v>5.5</v>
      </c>
      <c r="K6" s="269">
        <f>第2週!K31</f>
        <v>2.4500000000000002</v>
      </c>
      <c r="L6" s="269">
        <f>第2週!K32</f>
        <v>1.46</v>
      </c>
      <c r="M6" s="269" t="str">
        <f>第2週!K35</f>
        <v>2.5</v>
      </c>
      <c r="N6" s="62"/>
      <c r="O6" s="62"/>
      <c r="P6" s="151">
        <f>第2週!K36</f>
        <v>777.75</v>
      </c>
      <c r="R6" s="14"/>
      <c r="S6" s="24"/>
    </row>
    <row r="7" spans="1:23" s="13" customFormat="1" ht="33" customHeight="1" x14ac:dyDescent="0.25">
      <c r="A7" s="44" t="s">
        <v>191</v>
      </c>
      <c r="B7" s="91" t="s">
        <v>78</v>
      </c>
      <c r="C7" s="308" t="str">
        <f>第2週!P5</f>
        <v>米粉</v>
      </c>
      <c r="D7" s="330" t="str">
        <f>第2週!P7</f>
        <v>香菇米粉羹</v>
      </c>
      <c r="E7" s="411" t="str">
        <f>第2週!P15</f>
        <v>無骨雞排(炸)</v>
      </c>
      <c r="F7" s="419" t="str">
        <f>第2週!P22</f>
        <v>有機蔬菜</v>
      </c>
      <c r="G7" s="496"/>
      <c r="H7" s="344"/>
      <c r="I7" s="394"/>
      <c r="J7" s="407">
        <f>第2週!R30</f>
        <v>5.2</v>
      </c>
      <c r="K7" s="269">
        <f>第2週!R31</f>
        <v>2.714285714285714</v>
      </c>
      <c r="L7" s="269">
        <f>第2週!R32</f>
        <v>1.27</v>
      </c>
      <c r="M7" s="269" t="str">
        <f>第2週!R35</f>
        <v>2.5</v>
      </c>
      <c r="N7" s="62"/>
      <c r="O7" s="62"/>
      <c r="P7" s="151">
        <f>第2週!R36</f>
        <v>711.82142857142856</v>
      </c>
      <c r="R7" s="14"/>
      <c r="S7" s="24"/>
    </row>
    <row r="8" spans="1:23" ht="33" customHeight="1" x14ac:dyDescent="0.3">
      <c r="A8" s="44" t="s">
        <v>192</v>
      </c>
      <c r="B8" s="87" t="s">
        <v>75</v>
      </c>
      <c r="C8" s="62" t="str">
        <f>第2週!AD5</f>
        <v>白米飯</v>
      </c>
      <c r="D8" s="113" t="str">
        <f>第2週!W7</f>
        <v>蕃茄魚(煮)</v>
      </c>
      <c r="E8" s="113" t="str">
        <f>第2週!W12</f>
        <v>黃瓜炒肉片(炒)</v>
      </c>
      <c r="F8" s="62" t="str">
        <f>第2週!W17</f>
        <v>有機蔬菜</v>
      </c>
      <c r="G8" s="108" t="str">
        <f>第2週!W22</f>
        <v>鮮菇雞湯</v>
      </c>
      <c r="H8" s="343" t="s">
        <v>384</v>
      </c>
      <c r="I8" s="393"/>
      <c r="J8" s="407">
        <f>第2週!Y30</f>
        <v>5</v>
      </c>
      <c r="K8" s="269">
        <f>第2週!Y31</f>
        <v>2.1</v>
      </c>
      <c r="L8" s="269">
        <f>第2週!Y32</f>
        <v>1.83</v>
      </c>
      <c r="M8" s="269">
        <v>2.5</v>
      </c>
      <c r="N8" s="152">
        <v>1</v>
      </c>
      <c r="O8" s="152"/>
      <c r="P8" s="151">
        <f>J8*70+K8*75+L8*25+M8*45+N8*60</f>
        <v>725.75</v>
      </c>
    </row>
    <row r="9" spans="1:23" ht="33" customHeight="1" thickBot="1" x14ac:dyDescent="0.35">
      <c r="A9" s="44" t="s">
        <v>193</v>
      </c>
      <c r="B9" s="88" t="s">
        <v>73</v>
      </c>
      <c r="C9" s="107" t="str">
        <f>第2週!AD5</f>
        <v>白米飯</v>
      </c>
      <c r="D9" s="59" t="str">
        <f>第2週!AD7</f>
        <v>羅勒豬柳(炒)</v>
      </c>
      <c r="E9" s="59" t="str">
        <f>第2週!AD12</f>
        <v>關東煮(煮)</v>
      </c>
      <c r="F9" s="59" t="str">
        <f>第2週!AD17</f>
        <v>有機蔬菜</v>
      </c>
      <c r="G9" s="414" t="str">
        <f>第2週!AD22</f>
        <v>芋頭西米露</v>
      </c>
      <c r="H9" s="185" t="s">
        <v>14</v>
      </c>
      <c r="I9" s="393"/>
      <c r="J9" s="409">
        <f>第2週!AF30</f>
        <v>6.394588744588745</v>
      </c>
      <c r="K9" s="270">
        <f>第2週!AF31</f>
        <v>2.5</v>
      </c>
      <c r="L9" s="270">
        <f>第2週!AF32</f>
        <v>1.3</v>
      </c>
      <c r="M9" s="270">
        <v>2.5</v>
      </c>
      <c r="N9" s="153"/>
      <c r="O9" s="153"/>
      <c r="P9" s="154">
        <f>J9*70+K9*75+L9*25+M9*45+N9*60</f>
        <v>780.12121212121212</v>
      </c>
    </row>
    <row r="10" spans="1:23" s="56" customFormat="1" ht="33" customHeight="1" thickTop="1" x14ac:dyDescent="0.3">
      <c r="A10" s="44" t="s">
        <v>258</v>
      </c>
      <c r="B10" s="86" t="s">
        <v>76</v>
      </c>
      <c r="C10" s="161" t="str">
        <f>第3週!B5</f>
        <v>白米飯</v>
      </c>
      <c r="D10" s="165" t="str">
        <f>第3週!B7</f>
        <v>沙茶肉片</v>
      </c>
      <c r="E10" s="167" t="str">
        <f>第3週!B12</f>
        <v>麻婆豆腐(煮)</v>
      </c>
      <c r="F10" s="162" t="str">
        <f>第3週!B17</f>
        <v>有機蔬菜</v>
      </c>
      <c r="G10" s="165" t="str">
        <f>第3週!B22</f>
        <v>蔬菜蛋花湯</v>
      </c>
      <c r="H10" s="346"/>
      <c r="I10" s="396" t="s">
        <v>393</v>
      </c>
      <c r="J10" s="408">
        <f>第3週!D30</f>
        <v>5</v>
      </c>
      <c r="K10" s="271">
        <f>第3週!D31</f>
        <v>2.9496753246753245</v>
      </c>
      <c r="L10" s="272">
        <f>第3週!D32</f>
        <v>1.31</v>
      </c>
      <c r="M10" s="271">
        <v>2.5</v>
      </c>
      <c r="N10" s="168"/>
      <c r="O10" s="210"/>
      <c r="P10" s="156">
        <f t="shared" ref="P10:P24" si="0">J10*70+K10*75+L10*25+M10*45+N10*60</f>
        <v>716.47564935064929</v>
      </c>
      <c r="Q10" s="55"/>
    </row>
    <row r="11" spans="1:23" ht="33" customHeight="1" x14ac:dyDescent="0.3">
      <c r="A11" s="44" t="s">
        <v>259</v>
      </c>
      <c r="B11" s="87" t="s">
        <v>77</v>
      </c>
      <c r="C11" s="90" t="str">
        <f>第3週!I5</f>
        <v>糙米飯</v>
      </c>
      <c r="D11" s="113" t="str">
        <f>第3週!I7</f>
        <v>豆豉雞(煮)</v>
      </c>
      <c r="E11" s="113" t="str">
        <f>第3週!I12</f>
        <v>芹菜豆干(炒)</v>
      </c>
      <c r="F11" s="58" t="str">
        <f>第3週!I17</f>
        <v>有機蔬菜</v>
      </c>
      <c r="G11" s="108" t="str">
        <f>第3週!I22</f>
        <v>大黃瓜魚丸湯</v>
      </c>
      <c r="H11" s="185" t="s">
        <v>71</v>
      </c>
      <c r="I11" s="397"/>
      <c r="J11" s="407">
        <f>第3週!K30</f>
        <v>5.15</v>
      </c>
      <c r="K11" s="273">
        <f>第3週!K31</f>
        <v>2.6714285714285717</v>
      </c>
      <c r="L11" s="273">
        <f>第3週!K32</f>
        <v>1.48</v>
      </c>
      <c r="M11" s="271">
        <v>2.5</v>
      </c>
      <c r="N11" s="155">
        <v>1</v>
      </c>
      <c r="O11" s="155"/>
      <c r="P11" s="151">
        <f t="shared" si="0"/>
        <v>770.35714285714289</v>
      </c>
    </row>
    <row r="12" spans="1:23" s="13" customFormat="1" ht="33" customHeight="1" x14ac:dyDescent="0.25">
      <c r="A12" s="44" t="s">
        <v>194</v>
      </c>
      <c r="B12" s="91" t="s">
        <v>78</v>
      </c>
      <c r="C12" s="308" t="str">
        <f>第3週!P5</f>
        <v>烏龍麵</v>
      </c>
      <c r="D12" s="330" t="str">
        <f>第3週!P7</f>
        <v>和風炒烏龍</v>
      </c>
      <c r="E12" s="411" t="str">
        <f>第3週!P14</f>
        <v>棒棒腿</v>
      </c>
      <c r="F12" s="418" t="str">
        <f>第3週!P17</f>
        <v>有機蔬菜</v>
      </c>
      <c r="G12" s="496" t="str">
        <f>第3週!P22</f>
        <v>海芽豆腐湯</v>
      </c>
      <c r="H12" s="185"/>
      <c r="I12" s="397"/>
      <c r="J12" s="407">
        <f>第3週!R30</f>
        <v>5.666666666666667</v>
      </c>
      <c r="K12" s="273">
        <f>第3週!R31</f>
        <v>2.342857142857143</v>
      </c>
      <c r="L12" s="273">
        <f>第3週!R32</f>
        <v>1.4500000000000002</v>
      </c>
      <c r="M12" s="273">
        <v>2.5</v>
      </c>
      <c r="N12" s="155"/>
      <c r="O12" s="155">
        <v>1</v>
      </c>
      <c r="P12" s="151">
        <f>J12*70+K12*75+L12*25+M12*45+N12*60+120</f>
        <v>841.13095238095241</v>
      </c>
      <c r="Q12" s="1"/>
      <c r="R12" s="14"/>
      <c r="S12" s="14"/>
      <c r="T12" s="14"/>
      <c r="U12" s="35"/>
      <c r="V12" s="14"/>
      <c r="W12" s="14"/>
    </row>
    <row r="13" spans="1:23" s="13" customFormat="1" ht="33" customHeight="1" x14ac:dyDescent="0.25">
      <c r="A13" s="44" t="s">
        <v>195</v>
      </c>
      <c r="B13" s="87" t="s">
        <v>79</v>
      </c>
      <c r="C13" s="62" t="str">
        <f>第3週!W5</f>
        <v>糙米飯</v>
      </c>
      <c r="D13" s="113" t="str">
        <f>第3週!W7</f>
        <v>香菇肉燥(滷)</v>
      </c>
      <c r="E13" s="113" t="str">
        <f>第3週!W12</f>
        <v>滷白菜(煮)</v>
      </c>
      <c r="F13" s="113" t="str">
        <f>第3週!W17</f>
        <v>有機蔬菜</v>
      </c>
      <c r="G13" s="108" t="str">
        <f>第3週!W22</f>
        <v>味噌魚乾湯</v>
      </c>
      <c r="H13" s="185" t="s">
        <v>71</v>
      </c>
      <c r="I13" s="396"/>
      <c r="J13" s="407">
        <f>第3週!Y30</f>
        <v>5</v>
      </c>
      <c r="K13" s="269">
        <f>第3週!Y31</f>
        <v>2.2857142857142856</v>
      </c>
      <c r="L13" s="269">
        <f>第3週!Y32</f>
        <v>1.4500000000000002</v>
      </c>
      <c r="M13" s="273">
        <v>2.5</v>
      </c>
      <c r="N13" s="155">
        <v>1</v>
      </c>
      <c r="O13" s="155"/>
      <c r="P13" s="151">
        <f t="shared" si="0"/>
        <v>730.17857142857144</v>
      </c>
      <c r="R13" s="14"/>
      <c r="S13" s="14"/>
      <c r="T13" s="14"/>
      <c r="U13" s="14"/>
      <c r="V13" s="14"/>
      <c r="W13" s="14"/>
    </row>
    <row r="14" spans="1:23" s="13" customFormat="1" ht="33" customHeight="1" thickBot="1" x14ac:dyDescent="0.3">
      <c r="A14" s="44" t="s">
        <v>196</v>
      </c>
      <c r="B14" s="88" t="s">
        <v>74</v>
      </c>
      <c r="C14" s="166" t="str">
        <f>第3週!AD5</f>
        <v>白米飯</v>
      </c>
      <c r="D14" s="59" t="str">
        <f>第3週!AD7</f>
        <v>瓜仔雞(煮)</v>
      </c>
      <c r="E14" s="59" t="str">
        <f>第3週!AD12</f>
        <v>絲瓜豆腐(燴)</v>
      </c>
      <c r="F14" s="59" t="str">
        <f>第4週!B17</f>
        <v>有機蔬菜</v>
      </c>
      <c r="G14" s="182" t="str">
        <f>第3週!AD22</f>
        <v>玉米蛋花湯</v>
      </c>
      <c r="H14" s="345"/>
      <c r="I14" s="542" t="s">
        <v>383</v>
      </c>
      <c r="J14" s="409">
        <f>第3週!AF30</f>
        <v>5.0823529411764703</v>
      </c>
      <c r="K14" s="270">
        <f>第3週!AF31</f>
        <v>2.5227272727272725</v>
      </c>
      <c r="L14" s="270">
        <f>第3週!AF32</f>
        <v>1.7999999999999998</v>
      </c>
      <c r="M14" s="274">
        <v>2.5</v>
      </c>
      <c r="N14" s="153"/>
      <c r="O14" s="153"/>
      <c r="P14" s="154">
        <f t="shared" si="0"/>
        <v>702.46925133689842</v>
      </c>
      <c r="R14" s="14"/>
      <c r="S14" s="14"/>
      <c r="T14" s="14"/>
      <c r="U14" s="14"/>
      <c r="V14" s="14"/>
      <c r="W14" s="14"/>
    </row>
    <row r="15" spans="1:23" ht="33" customHeight="1" thickTop="1" x14ac:dyDescent="0.3">
      <c r="A15" s="44" t="s">
        <v>260</v>
      </c>
      <c r="B15" s="86" t="s">
        <v>80</v>
      </c>
      <c r="C15" s="89" t="str">
        <f>第4週!B5</f>
        <v>白米飯</v>
      </c>
      <c r="D15" s="57" t="str">
        <f>第4週!B7</f>
        <v>韓式泡菜鍋(煮)</v>
      </c>
      <c r="E15" s="63" t="s">
        <v>395</v>
      </c>
      <c r="F15" s="78" t="str">
        <f>第4週!B17</f>
        <v>有機蔬菜</v>
      </c>
      <c r="G15" s="183" t="str">
        <f>第4週!B22</f>
        <v>榨菜肉絲湯</v>
      </c>
      <c r="H15" s="343" t="s">
        <v>380</v>
      </c>
      <c r="I15" s="395"/>
      <c r="J15" s="408">
        <f>第4週!D30</f>
        <v>5.666666666666667</v>
      </c>
      <c r="K15" s="275">
        <f>第4週!D31</f>
        <v>2.5142857142857142</v>
      </c>
      <c r="L15" s="275">
        <f>第4週!D32</f>
        <v>1.6</v>
      </c>
      <c r="M15" s="271">
        <v>2.5</v>
      </c>
      <c r="N15" s="152"/>
      <c r="O15" s="152"/>
      <c r="P15" s="156">
        <f t="shared" si="0"/>
        <v>737.73809523809518</v>
      </c>
    </row>
    <row r="16" spans="1:23" s="56" customFormat="1" ht="33" customHeight="1" x14ac:dyDescent="0.3">
      <c r="A16" s="44" t="s">
        <v>261</v>
      </c>
      <c r="B16" s="87" t="s">
        <v>77</v>
      </c>
      <c r="C16" s="114" t="str">
        <f>第4週!I5</f>
        <v>糙米飯</v>
      </c>
      <c r="D16" s="113" t="str">
        <f>第4週!I7</f>
        <v>義式燒雞(煮)</v>
      </c>
      <c r="E16" s="113" t="str">
        <f>第4週!I12</f>
        <v>螞蟻上樹</v>
      </c>
      <c r="F16" s="58" t="str">
        <f>第4週!I17</f>
        <v>有機蔬菜</v>
      </c>
      <c r="G16" s="108" t="str">
        <f>第4週!I22</f>
        <v>白菜蛋花湯</v>
      </c>
      <c r="H16" s="185" t="s">
        <v>71</v>
      </c>
      <c r="I16" s="394"/>
      <c r="J16" s="407">
        <f>第4週!K30</f>
        <v>6</v>
      </c>
      <c r="K16" s="275">
        <f>第4週!K31</f>
        <v>2.4961038961038962</v>
      </c>
      <c r="L16" s="269">
        <f>第4週!K32</f>
        <v>1.45</v>
      </c>
      <c r="M16" s="273">
        <v>2.5</v>
      </c>
      <c r="N16" s="155">
        <v>1</v>
      </c>
      <c r="O16" s="155"/>
      <c r="P16" s="151">
        <f t="shared" si="0"/>
        <v>815.95779220779218</v>
      </c>
      <c r="Q16" s="55"/>
    </row>
    <row r="17" spans="1:37" ht="33" customHeight="1" x14ac:dyDescent="0.3">
      <c r="A17" s="44" t="s">
        <v>197</v>
      </c>
      <c r="B17" s="109" t="s">
        <v>78</v>
      </c>
      <c r="C17" s="308" t="str">
        <f>第4週!P5</f>
        <v>麵疙瘩</v>
      </c>
      <c r="D17" s="330" t="str">
        <f>第4週!P7</f>
        <v>番茄麵疙瘩</v>
      </c>
      <c r="E17" s="496" t="str">
        <f>第4週!P16</f>
        <v>炸雞米花</v>
      </c>
      <c r="F17" s="330" t="str">
        <f>第4週!P20</f>
        <v>有機蔬菜</v>
      </c>
      <c r="G17" s="496"/>
      <c r="H17" s="344"/>
      <c r="I17" s="394"/>
      <c r="J17" s="407">
        <f>第4週!R30</f>
        <v>5.9019607843137258</v>
      </c>
      <c r="K17" s="275">
        <f>第4週!R31</f>
        <v>2.7038961038961036</v>
      </c>
      <c r="L17" s="273">
        <f>第4週!R32</f>
        <v>1.46</v>
      </c>
      <c r="M17" s="273">
        <v>2.5</v>
      </c>
      <c r="N17" s="157"/>
      <c r="O17" s="211"/>
      <c r="P17" s="151">
        <f>第4週!R36</f>
        <v>764.92946269416859</v>
      </c>
    </row>
    <row r="18" spans="1:37" ht="33" customHeight="1" x14ac:dyDescent="0.3">
      <c r="A18" s="44" t="s">
        <v>198</v>
      </c>
      <c r="B18" s="87" t="s">
        <v>79</v>
      </c>
      <c r="C18" s="90" t="str">
        <f>第4週!W5</f>
        <v>糙米飯</v>
      </c>
      <c r="D18" s="113" t="str">
        <f>第4週!W7</f>
        <v>洋芋燉肉(滷)</v>
      </c>
      <c r="E18" s="62" t="str">
        <f>第4週!W12</f>
        <v>紅蘿蔔炒蛋(炒)</v>
      </c>
      <c r="F18" s="113" t="str">
        <f>第4週!W17</f>
        <v>有機蔬菜</v>
      </c>
      <c r="G18" s="108" t="str">
        <f>第4週!W22</f>
        <v>綠豆湯</v>
      </c>
      <c r="H18" s="185" t="s">
        <v>71</v>
      </c>
      <c r="I18" s="394"/>
      <c r="J18" s="407">
        <f>第4週!R30</f>
        <v>5.9019607843137258</v>
      </c>
      <c r="K18" s="275">
        <f>第4週!Y31</f>
        <v>2.5272727272727273</v>
      </c>
      <c r="L18" s="271">
        <f>第4週!Y32</f>
        <v>1.45</v>
      </c>
      <c r="M18" s="271">
        <v>2.5</v>
      </c>
      <c r="N18" s="158">
        <v>1</v>
      </c>
      <c r="O18" s="155"/>
      <c r="P18" s="151">
        <f>第4週!Y36</f>
        <v>822.02878787878785</v>
      </c>
    </row>
    <row r="19" spans="1:37" s="13" customFormat="1" ht="33" customHeight="1" thickBot="1" x14ac:dyDescent="0.3">
      <c r="A19" s="44" t="s">
        <v>199</v>
      </c>
      <c r="B19" s="88" t="s">
        <v>74</v>
      </c>
      <c r="C19" s="59" t="str">
        <f>第4週!AD5</f>
        <v>白米飯</v>
      </c>
      <c r="D19" s="59" t="str">
        <f>第4週!AD7</f>
        <v>三杯雞(炒)</v>
      </c>
      <c r="E19" s="59" t="str">
        <f>第4週!AD12</f>
        <v>銀芽肉絲(炒)</v>
      </c>
      <c r="F19" s="59" t="str">
        <f>第4週!AD17</f>
        <v>有機蔬菜</v>
      </c>
      <c r="G19" s="341" t="str">
        <f>第4週!AD22</f>
        <v>玉米排骨湯</v>
      </c>
      <c r="H19" s="345"/>
      <c r="I19" s="542" t="s">
        <v>385</v>
      </c>
      <c r="J19" s="409">
        <f>第4週!AF30</f>
        <v>6.8131868131868139</v>
      </c>
      <c r="K19" s="270">
        <f>第4週!AF31</f>
        <v>2.8428571428571425</v>
      </c>
      <c r="L19" s="274">
        <f>第4週!AF32</f>
        <v>1.52</v>
      </c>
      <c r="M19" s="276">
        <v>2.5</v>
      </c>
      <c r="N19" s="60"/>
      <c r="O19" s="212"/>
      <c r="P19" s="154">
        <f t="shared" si="0"/>
        <v>840.63736263736268</v>
      </c>
      <c r="Q19" s="1"/>
      <c r="R19" s="14"/>
      <c r="S19" s="14"/>
      <c r="T19" s="14"/>
      <c r="U19" s="35"/>
      <c r="V19" s="14"/>
      <c r="W19" s="14"/>
    </row>
    <row r="20" spans="1:37" s="14" customFormat="1" ht="33" customHeight="1" thickTop="1" x14ac:dyDescent="0.25">
      <c r="A20" s="44" t="s">
        <v>262</v>
      </c>
      <c r="B20" s="86" t="s">
        <v>80</v>
      </c>
      <c r="C20" s="130" t="str">
        <f>第5週!B5</f>
        <v>白米飯</v>
      </c>
      <c r="D20" s="57" t="str">
        <f>第5週!B7</f>
        <v>咖哩雞(燴)</v>
      </c>
      <c r="E20" s="57" t="str">
        <f>第5週!B12</f>
        <v>豆薯炒蛋(炒)</v>
      </c>
      <c r="F20" s="57" t="str">
        <f>第5週!B17</f>
        <v>有機蔬菜</v>
      </c>
      <c r="G20" s="183" t="str">
        <f>第5週!B22</f>
        <v>筍絲龍骨湯</v>
      </c>
      <c r="H20" s="348"/>
      <c r="I20" s="396" t="s">
        <v>393</v>
      </c>
      <c r="J20" s="408">
        <f>第5週!D30</f>
        <v>5.677777777777778</v>
      </c>
      <c r="K20" s="275">
        <f>第5週!D31</f>
        <v>2.6525974025974026</v>
      </c>
      <c r="L20" s="275">
        <f>第5週!D32</f>
        <v>1.25</v>
      </c>
      <c r="M20" s="271">
        <v>2.5</v>
      </c>
      <c r="N20" s="152"/>
      <c r="O20" s="152"/>
      <c r="P20" s="156">
        <f t="shared" si="0"/>
        <v>740.13924963924967</v>
      </c>
      <c r="Q20" s="51"/>
    </row>
    <row r="21" spans="1:37" s="14" customFormat="1" ht="33" customHeight="1" x14ac:dyDescent="0.25">
      <c r="A21" s="44" t="s">
        <v>263</v>
      </c>
      <c r="B21" s="87" t="s">
        <v>77</v>
      </c>
      <c r="C21" s="129" t="str">
        <f>第5週!I5</f>
        <v>糙米飯</v>
      </c>
      <c r="D21" s="57" t="str">
        <f>第5週!I7</f>
        <v>黑胡椒豬柳(煮)</v>
      </c>
      <c r="E21" s="78" t="str">
        <f>第5週!I12</f>
        <v>紅燒麵圈(滷)</v>
      </c>
      <c r="F21" s="78" t="str">
        <f>第5週!I17</f>
        <v>有機蔬菜</v>
      </c>
      <c r="G21" s="183" t="str">
        <f>第5週!I22</f>
        <v>黃瓜雞肉湯</v>
      </c>
      <c r="H21" s="185" t="s">
        <v>71</v>
      </c>
      <c r="I21" s="396"/>
      <c r="J21" s="407">
        <f>第5週!K30</f>
        <v>5</v>
      </c>
      <c r="K21" s="271">
        <f>第5週!K31</f>
        <v>2.7514285714285713</v>
      </c>
      <c r="L21" s="271">
        <f>第5週!K32</f>
        <v>1.5</v>
      </c>
      <c r="M21" s="271">
        <v>2.5</v>
      </c>
      <c r="N21" s="77">
        <v>1</v>
      </c>
      <c r="O21" s="213"/>
      <c r="P21" s="151">
        <f t="shared" si="0"/>
        <v>766.35714285714289</v>
      </c>
      <c r="Q21" s="19"/>
    </row>
    <row r="22" spans="1:37" s="15" customFormat="1" ht="33" customHeight="1" x14ac:dyDescent="0.3">
      <c r="A22" s="44" t="s">
        <v>200</v>
      </c>
      <c r="B22" s="109" t="s">
        <v>78</v>
      </c>
      <c r="C22" s="308" t="str">
        <f>第5週!P5</f>
        <v>拉麵</v>
      </c>
      <c r="D22" s="330" t="str">
        <f>第5週!P7</f>
        <v>味增拉麵(煮)</v>
      </c>
      <c r="E22" s="550" t="str">
        <f>第5週!P16</f>
        <v>鮮肉包(蒸)</v>
      </c>
      <c r="F22" s="551"/>
      <c r="G22" s="496" t="str">
        <f>第5週!P20</f>
        <v>有機蔬菜</v>
      </c>
      <c r="H22" s="185"/>
      <c r="I22" s="397"/>
      <c r="J22" s="407">
        <f>第5週!R30</f>
        <v>5.2352941176470589</v>
      </c>
      <c r="K22" s="273">
        <f>第5週!R31</f>
        <v>2.7253246753246754</v>
      </c>
      <c r="L22" s="273">
        <f>第5週!R32</f>
        <v>1.4</v>
      </c>
      <c r="M22" s="273">
        <v>2.5</v>
      </c>
      <c r="N22" s="159"/>
      <c r="O22" s="214"/>
      <c r="P22" s="151">
        <f>第5週!R36</f>
        <v>838.36993888464485</v>
      </c>
      <c r="Q22" s="53"/>
      <c r="R22" s="118"/>
      <c r="S22" s="118"/>
    </row>
    <row r="23" spans="1:37" s="16" customFormat="1" ht="33" customHeight="1" x14ac:dyDescent="0.3">
      <c r="A23" s="44" t="s">
        <v>201</v>
      </c>
      <c r="B23" s="135" t="s">
        <v>79</v>
      </c>
      <c r="C23" s="113" t="str">
        <f>第5週!W5</f>
        <v>糙米飯</v>
      </c>
      <c r="D23" s="57" t="str">
        <f>第5週!W7</f>
        <v>銀蘿燒鴨(煮)</v>
      </c>
      <c r="E23" s="62" t="str">
        <f>第5週!W12</f>
        <v>什錦小黃瓜(炒)</v>
      </c>
      <c r="F23" s="113" t="str">
        <f>第5週!W17</f>
        <v>有機蔬菜</v>
      </c>
      <c r="G23" s="413" t="str">
        <f>第5週!W22</f>
        <v>海結油腐湯</v>
      </c>
      <c r="H23" s="185" t="s">
        <v>71</v>
      </c>
      <c r="I23" s="415"/>
      <c r="J23" s="407">
        <f>第5週!Y30</f>
        <v>5</v>
      </c>
      <c r="K23" s="269">
        <f>第5週!Y31</f>
        <v>2.6136363636363638</v>
      </c>
      <c r="L23" s="269">
        <f>第5週!Y32</f>
        <v>1.52</v>
      </c>
      <c r="M23" s="273">
        <v>2.5</v>
      </c>
      <c r="N23" s="158">
        <v>1</v>
      </c>
      <c r="O23" s="155"/>
      <c r="P23" s="151">
        <f t="shared" si="0"/>
        <v>756.52272727272725</v>
      </c>
      <c r="Q23" s="119"/>
    </row>
    <row r="24" spans="1:37" s="16" customFormat="1" ht="33" customHeight="1" thickBot="1" x14ac:dyDescent="0.35">
      <c r="A24" s="44" t="s">
        <v>202</v>
      </c>
      <c r="B24" s="335" t="s">
        <v>74</v>
      </c>
      <c r="C24" s="560" t="s">
        <v>285</v>
      </c>
      <c r="D24" s="561"/>
      <c r="E24" s="561"/>
      <c r="F24" s="561"/>
      <c r="G24" s="562"/>
      <c r="H24" s="349"/>
      <c r="I24" s="416"/>
      <c r="J24" s="410">
        <f>第5週!AF30</f>
        <v>0</v>
      </c>
      <c r="K24" s="336">
        <f>第5週!AF31</f>
        <v>0</v>
      </c>
      <c r="L24" s="336">
        <f>第5週!AF32</f>
        <v>0</v>
      </c>
      <c r="M24" s="336">
        <v>2.5</v>
      </c>
      <c r="N24" s="337"/>
      <c r="O24" s="338"/>
      <c r="P24" s="339">
        <f t="shared" si="0"/>
        <v>112.5</v>
      </c>
      <c r="Q24" s="119"/>
    </row>
    <row r="25" spans="1:37" s="26" customFormat="1" ht="51.75" customHeight="1" x14ac:dyDescent="0.3">
      <c r="A25" s="559" t="s">
        <v>87</v>
      </c>
      <c r="B25" s="559"/>
      <c r="C25" s="27"/>
      <c r="D25" s="500" t="s">
        <v>25</v>
      </c>
      <c r="E25" s="27"/>
      <c r="F25" s="27"/>
      <c r="G25" s="499" t="s">
        <v>21</v>
      </c>
      <c r="H25" s="27" t="s">
        <v>20</v>
      </c>
      <c r="I25" s="500"/>
      <c r="J25" s="27"/>
      <c r="K25" s="27"/>
      <c r="L25" s="558" t="s">
        <v>28</v>
      </c>
      <c r="M25" s="558"/>
      <c r="N25" s="27"/>
      <c r="O25" s="27"/>
      <c r="P25" s="27"/>
      <c r="Q25" s="27"/>
      <c r="X25" s="27"/>
      <c r="Y25" s="27"/>
      <c r="Z25" s="16"/>
      <c r="AA25" s="84"/>
      <c r="AB25" s="84"/>
      <c r="AC25" s="508"/>
      <c r="AD25" s="27"/>
      <c r="AH25" s="426"/>
      <c r="AI25" s="4"/>
      <c r="AJ25" s="4"/>
      <c r="AK25" s="4"/>
    </row>
    <row r="26" spans="1:37" s="28" customFormat="1" ht="19.5" x14ac:dyDescent="0.3">
      <c r="A26" s="552" t="s">
        <v>23</v>
      </c>
      <c r="B26" s="552"/>
      <c r="C26" s="552"/>
      <c r="D26" s="552"/>
      <c r="E26" s="552"/>
      <c r="F26" s="552"/>
      <c r="G26" s="552"/>
      <c r="H26" s="552"/>
      <c r="I26" s="27"/>
      <c r="J26" s="34"/>
      <c r="K26" s="49"/>
      <c r="L26" s="49"/>
      <c r="M26" s="49"/>
      <c r="N26" s="49"/>
      <c r="O26" s="49"/>
      <c r="P26" s="49"/>
      <c r="Q26" s="46"/>
      <c r="X26" s="46"/>
      <c r="Y26" s="46"/>
      <c r="Z26" s="46"/>
      <c r="AA26" s="505"/>
      <c r="AB26" s="170"/>
      <c r="AC26" s="147"/>
      <c r="AD26" s="147"/>
      <c r="AE26" s="510"/>
      <c r="AF26" s="84"/>
      <c r="AG26" s="84"/>
      <c r="AH26" s="426"/>
      <c r="AI26" s="4"/>
      <c r="AJ26" s="4"/>
      <c r="AK26" s="4"/>
    </row>
    <row r="27" spans="1:37" s="30" customFormat="1" ht="19.5" customHeight="1" x14ac:dyDescent="0.25">
      <c r="A27" s="553" t="s">
        <v>13</v>
      </c>
      <c r="B27" s="553"/>
      <c r="C27" s="553"/>
      <c r="D27" s="553"/>
      <c r="E27" s="553"/>
      <c r="F27" s="553"/>
      <c r="G27" s="553"/>
      <c r="H27" s="553"/>
      <c r="I27" s="332"/>
      <c r="J27" s="332"/>
      <c r="K27" s="332"/>
      <c r="L27" s="332"/>
      <c r="M27" s="332"/>
      <c r="N27" s="332"/>
      <c r="O27" s="332"/>
      <c r="P27" s="332"/>
      <c r="Q27" s="332"/>
      <c r="R27" s="29"/>
      <c r="X27" s="29"/>
      <c r="Y27" s="29"/>
      <c r="Z27" s="29"/>
      <c r="AA27" s="505"/>
      <c r="AB27" s="170"/>
      <c r="AC27" s="147"/>
      <c r="AD27" s="147"/>
      <c r="AE27" s="510"/>
      <c r="AF27" s="48"/>
      <c r="AG27" s="104"/>
      <c r="AH27" s="426"/>
      <c r="AI27" s="4"/>
      <c r="AJ27" s="4"/>
      <c r="AK27" s="4"/>
    </row>
    <row r="28" spans="1:37" s="30" customFormat="1" ht="19.5" x14ac:dyDescent="0.3">
      <c r="A28" s="50" t="s">
        <v>12</v>
      </c>
      <c r="B28" s="50"/>
      <c r="C28" s="50"/>
      <c r="D28" s="29"/>
      <c r="E28" s="34"/>
      <c r="F28" s="34"/>
      <c r="G28" s="34"/>
      <c r="H28" s="50"/>
      <c r="I28" s="332"/>
      <c r="J28" s="33"/>
      <c r="K28" s="34"/>
      <c r="L28" s="34"/>
      <c r="M28" s="34"/>
      <c r="N28" s="34"/>
      <c r="O28" s="34"/>
      <c r="P28" s="35"/>
      <c r="Q28" s="29"/>
      <c r="R28" s="29"/>
      <c r="AA28" s="505"/>
      <c r="AB28" s="505"/>
      <c r="AC28" s="106"/>
      <c r="AD28" s="508"/>
      <c r="AE28" s="508"/>
      <c r="AF28" s="505"/>
      <c r="AG28" s="426"/>
      <c r="AH28" s="426"/>
      <c r="AI28" s="4"/>
      <c r="AJ28" s="4"/>
      <c r="AK28" s="4"/>
    </row>
    <row r="29" spans="1:37" s="173" customFormat="1" ht="33" customHeight="1" x14ac:dyDescent="0.25">
      <c r="A29" s="172"/>
      <c r="B29" s="500"/>
      <c r="C29" s="500"/>
      <c r="D29" s="500"/>
      <c r="E29" s="500"/>
      <c r="F29" s="500"/>
      <c r="G29" s="500"/>
      <c r="I29" s="50"/>
      <c r="J29" s="35"/>
      <c r="K29" s="174"/>
      <c r="L29" s="174"/>
      <c r="M29" s="174"/>
      <c r="N29" s="175"/>
      <c r="O29" s="175"/>
      <c r="P29" s="35"/>
    </row>
    <row r="30" spans="1:37" s="16" customFormat="1" x14ac:dyDescent="0.3">
      <c r="A30" s="23"/>
      <c r="B30" s="504"/>
      <c r="C30" s="11"/>
      <c r="D30" s="11"/>
      <c r="E30" s="504"/>
      <c r="F30" s="504"/>
      <c r="G30" s="504"/>
      <c r="H30" s="504"/>
      <c r="I30" s="173"/>
      <c r="J30" s="169"/>
      <c r="K30" s="36"/>
      <c r="L30" s="36"/>
      <c r="M30" s="36"/>
      <c r="N30" s="36"/>
      <c r="O30" s="36"/>
      <c r="P30" s="36"/>
      <c r="Q30" s="119"/>
    </row>
    <row r="31" spans="1:37" s="16" customFormat="1" ht="25.5" x14ac:dyDescent="0.3">
      <c r="A31" s="23"/>
      <c r="B31" s="504"/>
      <c r="C31" s="500"/>
      <c r="D31" s="85"/>
      <c r="E31" s="500"/>
      <c r="F31" s="500"/>
      <c r="G31" s="500"/>
      <c r="H31" s="500"/>
      <c r="I31" s="504"/>
      <c r="J31" s="169"/>
      <c r="K31" s="34"/>
      <c r="L31" s="504"/>
      <c r="M31" s="504"/>
      <c r="N31" s="34"/>
      <c r="O31" s="34"/>
      <c r="P31" s="19"/>
      <c r="Q31" s="19"/>
    </row>
    <row r="32" spans="1:37" s="16" customFormat="1" x14ac:dyDescent="0.3">
      <c r="A32" s="23"/>
      <c r="B32" s="504"/>
      <c r="C32" s="11"/>
      <c r="D32" s="11"/>
      <c r="E32" s="504"/>
      <c r="F32" s="504"/>
      <c r="G32" s="504"/>
      <c r="H32" s="504"/>
      <c r="J32" s="36"/>
      <c r="K32" s="36"/>
      <c r="L32" s="36"/>
      <c r="M32" s="36"/>
      <c r="N32" s="36"/>
      <c r="O32" s="36"/>
      <c r="P32" s="36"/>
      <c r="Q32" s="119"/>
    </row>
    <row r="33" spans="1:22" s="14" customFormat="1" ht="24.6" customHeight="1" x14ac:dyDescent="0.25">
      <c r="A33" s="22"/>
      <c r="B33" s="10"/>
      <c r="C33" s="25"/>
      <c r="D33" s="500"/>
      <c r="E33" s="25"/>
      <c r="F33" s="25"/>
      <c r="G33" s="25"/>
      <c r="H33" s="25"/>
      <c r="I33" s="504"/>
      <c r="J33" s="25"/>
      <c r="K33" s="25"/>
      <c r="L33" s="25"/>
      <c r="M33" s="25"/>
      <c r="N33" s="25"/>
      <c r="O33" s="25"/>
      <c r="P33" s="25"/>
      <c r="R33" s="25"/>
      <c r="S33" s="25"/>
      <c r="T33" s="25"/>
      <c r="U33" s="25"/>
      <c r="V33" s="25"/>
    </row>
    <row r="34" spans="1:22" s="14" customFormat="1" ht="22.5" customHeight="1" x14ac:dyDescent="0.25">
      <c r="A34" s="22"/>
      <c r="B34" s="10"/>
      <c r="C34" s="25"/>
      <c r="D34" s="25"/>
      <c r="E34" s="66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22" s="14" customFormat="1" ht="21.75" customHeight="1" x14ac:dyDescent="0.25">
      <c r="A35" s="22"/>
      <c r="B35" s="10"/>
      <c r="C35" s="52"/>
      <c r="D35" s="52"/>
      <c r="E35" s="67"/>
      <c r="F35" s="52"/>
      <c r="G35" s="52"/>
      <c r="I35" s="25"/>
      <c r="J35" s="504"/>
      <c r="K35" s="504"/>
      <c r="L35" s="504"/>
      <c r="M35" s="504"/>
      <c r="N35" s="504"/>
      <c r="O35" s="504"/>
      <c r="P35" s="19"/>
    </row>
    <row r="36" spans="1:22" s="14" customFormat="1" ht="24.6" customHeight="1" x14ac:dyDescent="0.25">
      <c r="A36" s="22"/>
      <c r="B36" s="10"/>
      <c r="C36" s="504"/>
      <c r="D36" s="504"/>
      <c r="E36" s="65"/>
      <c r="F36" s="504"/>
      <c r="G36" s="504"/>
      <c r="J36" s="504"/>
      <c r="K36" s="504"/>
      <c r="L36" s="504"/>
      <c r="M36" s="504"/>
      <c r="N36" s="504"/>
      <c r="O36" s="504"/>
      <c r="P36" s="19"/>
    </row>
    <row r="37" spans="1:22" s="13" customFormat="1" ht="24.6" customHeight="1" x14ac:dyDescent="0.25">
      <c r="A37" s="22"/>
      <c r="E37" s="54"/>
      <c r="I37" s="14"/>
      <c r="R37" s="14"/>
      <c r="S37" s="14"/>
    </row>
    <row r="38" spans="1:22" s="13" customFormat="1" ht="24.6" customHeight="1" x14ac:dyDescent="0.25">
      <c r="A38" s="22"/>
      <c r="E38" s="54"/>
      <c r="R38" s="14"/>
      <c r="S38" s="14"/>
    </row>
    <row r="39" spans="1:22" s="13" customFormat="1" ht="24.6" customHeight="1" x14ac:dyDescent="0.25">
      <c r="A39" s="22"/>
      <c r="B39" s="10"/>
      <c r="C39" s="9"/>
      <c r="D39" s="9"/>
      <c r="E39" s="68"/>
      <c r="F39" s="9"/>
      <c r="G39" s="9"/>
      <c r="H39" s="14"/>
      <c r="J39" s="504"/>
      <c r="K39" s="504"/>
      <c r="L39" s="504"/>
      <c r="M39" s="504"/>
      <c r="N39" s="504"/>
      <c r="O39" s="504"/>
      <c r="P39" s="19"/>
      <c r="R39" s="14"/>
      <c r="S39" s="14"/>
    </row>
    <row r="40" spans="1:22" ht="16.5" customHeight="1" x14ac:dyDescent="0.3">
      <c r="A40" s="23"/>
      <c r="B40" s="14"/>
      <c r="C40" s="11"/>
      <c r="D40" s="11"/>
      <c r="E40" s="65"/>
      <c r="F40" s="504"/>
      <c r="G40" s="504"/>
      <c r="H40" s="15"/>
      <c r="I40" s="14"/>
      <c r="J40" s="504"/>
      <c r="K40" s="504"/>
      <c r="L40" s="504"/>
      <c r="M40" s="504"/>
      <c r="N40" s="504"/>
      <c r="O40" s="504"/>
      <c r="P40" s="19"/>
      <c r="R40" s="16"/>
      <c r="S40" s="16"/>
    </row>
    <row r="41" spans="1:22" x14ac:dyDescent="0.3">
      <c r="I41" s="15"/>
    </row>
    <row r="44" spans="1:22" s="13" customFormat="1" ht="33.75" customHeight="1" x14ac:dyDescent="0.25">
      <c r="A44" s="21"/>
      <c r="C44" s="21"/>
      <c r="D44" s="21"/>
      <c r="E44" s="64"/>
      <c r="F44" s="21"/>
      <c r="G44" s="21"/>
      <c r="I44" s="21"/>
      <c r="J44" s="21"/>
      <c r="K44" s="21"/>
      <c r="L44" s="21"/>
      <c r="M44" s="21"/>
      <c r="N44" s="21"/>
      <c r="O44" s="21"/>
      <c r="P44" s="21"/>
    </row>
    <row r="45" spans="1:22" x14ac:dyDescent="0.3">
      <c r="I45" s="13"/>
    </row>
  </sheetData>
  <mergeCells count="8">
    <mergeCell ref="E22:F22"/>
    <mergeCell ref="A26:H26"/>
    <mergeCell ref="A1:P1"/>
    <mergeCell ref="D2:F2"/>
    <mergeCell ref="L25:M25"/>
    <mergeCell ref="A25:B25"/>
    <mergeCell ref="C24:G24"/>
    <mergeCell ref="A27:H27"/>
  </mergeCells>
  <phoneticPr fontId="1" type="noConversion"/>
  <printOptions horizontalCentered="1" verticalCentered="1"/>
  <pageMargins left="0" right="0" top="0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4"/>
  <sheetViews>
    <sheetView zoomScale="80" zoomScaleNormal="80" workbookViewId="0">
      <selection activeCell="O17" sqref="O17"/>
    </sheetView>
  </sheetViews>
  <sheetFormatPr defaultRowHeight="16.5" x14ac:dyDescent="0.25"/>
  <cols>
    <col min="1" max="4" width="9" style="4"/>
    <col min="5" max="7" width="5.625" style="4" hidden="1" customWidth="1"/>
    <col min="8" max="8" width="5.625" style="4" customWidth="1"/>
    <col min="9" max="11" width="9" style="4"/>
    <col min="12" max="14" width="5.625" style="4" hidden="1" customWidth="1"/>
    <col min="15" max="15" width="5.625" style="4" customWidth="1"/>
    <col min="16" max="18" width="9" style="4"/>
    <col min="19" max="21" width="5.625" style="4" hidden="1" customWidth="1"/>
    <col min="22" max="22" width="5.625" style="4" customWidth="1"/>
    <col min="23" max="25" width="9" style="4"/>
    <col min="26" max="28" width="5.625" style="4" hidden="1" customWidth="1"/>
    <col min="29" max="29" width="5.625" style="4" customWidth="1"/>
    <col min="30" max="32" width="9" style="4"/>
    <col min="33" max="36" width="5.625" style="4" customWidth="1"/>
    <col min="37" max="16384" width="9" style="4"/>
  </cols>
  <sheetData>
    <row r="1" spans="1:52" s="1" customFormat="1" ht="21" x14ac:dyDescent="0.25">
      <c r="A1" s="595" t="s">
        <v>400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595"/>
    </row>
    <row r="2" spans="1:52" s="1" customFormat="1" ht="20.25" thickBot="1" x14ac:dyDescent="0.35">
      <c r="A2" s="2" t="s">
        <v>68</v>
      </c>
      <c r="B2" s="2"/>
      <c r="C2" s="2"/>
      <c r="D2" s="596" t="s">
        <v>5</v>
      </c>
      <c r="E2" s="596"/>
      <c r="F2" s="596"/>
      <c r="G2" s="596"/>
      <c r="H2" s="596"/>
      <c r="I2" s="596"/>
      <c r="J2" s="596"/>
      <c r="O2" s="597" t="s">
        <v>7</v>
      </c>
      <c r="P2" s="597"/>
      <c r="Q2" s="597"/>
      <c r="R2" s="597"/>
      <c r="S2" s="597"/>
      <c r="T2" s="597"/>
      <c r="U2" s="597"/>
      <c r="V2" s="597"/>
      <c r="W2" s="3"/>
      <c r="X2" s="597" t="s">
        <v>4</v>
      </c>
      <c r="Y2" s="597"/>
      <c r="Z2" s="597"/>
      <c r="AA2" s="597"/>
      <c r="AB2" s="597"/>
      <c r="AC2" s="597"/>
      <c r="AD2" s="597"/>
      <c r="AE2" s="597"/>
      <c r="AF2" s="597"/>
      <c r="AG2" s="597"/>
      <c r="AH2" s="45"/>
      <c r="AI2" s="45"/>
      <c r="AJ2" s="45"/>
      <c r="AK2" s="45"/>
    </row>
    <row r="3" spans="1:52" s="164" customFormat="1" ht="18" customHeight="1" thickBot="1" x14ac:dyDescent="0.3">
      <c r="A3" s="40" t="s">
        <v>81</v>
      </c>
      <c r="B3" s="600"/>
      <c r="C3" s="693"/>
      <c r="D3" s="601" t="s">
        <v>90</v>
      </c>
      <c r="E3" s="602"/>
      <c r="F3" s="602"/>
      <c r="G3" s="602"/>
      <c r="H3" s="603"/>
      <c r="I3" s="599"/>
      <c r="J3" s="693"/>
      <c r="K3" s="601" t="s">
        <v>84</v>
      </c>
      <c r="L3" s="602"/>
      <c r="M3" s="602"/>
      <c r="N3" s="602"/>
      <c r="O3" s="603"/>
      <c r="P3" s="599"/>
      <c r="Q3" s="693"/>
      <c r="R3" s="601" t="s">
        <v>276</v>
      </c>
      <c r="S3" s="602"/>
      <c r="T3" s="602"/>
      <c r="U3" s="602"/>
      <c r="V3" s="603"/>
      <c r="W3" s="599">
        <v>45778</v>
      </c>
      <c r="X3" s="693"/>
      <c r="Y3" s="601" t="s">
        <v>277</v>
      </c>
      <c r="Z3" s="602"/>
      <c r="AA3" s="602"/>
      <c r="AB3" s="602"/>
      <c r="AC3" s="603"/>
      <c r="AD3" s="599">
        <v>45779</v>
      </c>
      <c r="AE3" s="693"/>
      <c r="AF3" s="601" t="s">
        <v>278</v>
      </c>
      <c r="AG3" s="602"/>
      <c r="AH3" s="602"/>
      <c r="AI3" s="602"/>
      <c r="AJ3" s="603"/>
      <c r="AK3" s="41"/>
      <c r="AL3" s="508"/>
      <c r="AM3" s="508"/>
      <c r="AN3" s="508"/>
    </row>
    <row r="4" spans="1:52" s="5" customFormat="1" ht="18" customHeight="1" x14ac:dyDescent="0.25">
      <c r="A4" s="699" t="s">
        <v>36</v>
      </c>
      <c r="B4" s="290" t="s">
        <v>54</v>
      </c>
      <c r="C4" s="38" t="s">
        <v>55</v>
      </c>
      <c r="D4" s="38" t="s">
        <v>279</v>
      </c>
      <c r="E4" s="189" t="s">
        <v>109</v>
      </c>
      <c r="F4" s="189" t="s">
        <v>110</v>
      </c>
      <c r="G4" s="189" t="s">
        <v>111</v>
      </c>
      <c r="H4" s="177" t="s">
        <v>56</v>
      </c>
      <c r="I4" s="176" t="s">
        <v>54</v>
      </c>
      <c r="J4" s="38" t="s">
        <v>55</v>
      </c>
      <c r="K4" s="38" t="s">
        <v>279</v>
      </c>
      <c r="L4" s="305" t="s">
        <v>109</v>
      </c>
      <c r="M4" s="305" t="s">
        <v>110</v>
      </c>
      <c r="N4" s="305" t="s">
        <v>111</v>
      </c>
      <c r="O4" s="178" t="s">
        <v>56</v>
      </c>
      <c r="P4" s="290" t="s">
        <v>54</v>
      </c>
      <c r="Q4" s="38" t="s">
        <v>55</v>
      </c>
      <c r="R4" s="38" t="s">
        <v>279</v>
      </c>
      <c r="S4" s="189" t="s">
        <v>109</v>
      </c>
      <c r="T4" s="189" t="s">
        <v>110</v>
      </c>
      <c r="U4" s="189" t="s">
        <v>111</v>
      </c>
      <c r="V4" s="177" t="s">
        <v>56</v>
      </c>
      <c r="W4" s="176" t="s">
        <v>54</v>
      </c>
      <c r="X4" s="38" t="s">
        <v>55</v>
      </c>
      <c r="Y4" s="38" t="s">
        <v>279</v>
      </c>
      <c r="Z4" s="189" t="s">
        <v>109</v>
      </c>
      <c r="AA4" s="189" t="s">
        <v>110</v>
      </c>
      <c r="AB4" s="189" t="s">
        <v>111</v>
      </c>
      <c r="AC4" s="386" t="s">
        <v>56</v>
      </c>
      <c r="AD4" s="176" t="s">
        <v>54</v>
      </c>
      <c r="AE4" s="38" t="s">
        <v>43</v>
      </c>
      <c r="AF4" s="38" t="s">
        <v>279</v>
      </c>
      <c r="AG4" s="305" t="s">
        <v>109</v>
      </c>
      <c r="AH4" s="305" t="s">
        <v>110</v>
      </c>
      <c r="AI4" s="305" t="s">
        <v>111</v>
      </c>
      <c r="AJ4" s="178" t="s">
        <v>56</v>
      </c>
      <c r="AK4" s="8"/>
      <c r="AL4" s="37"/>
      <c r="AM4" s="126"/>
      <c r="AN4" s="41"/>
      <c r="AO4" s="41"/>
      <c r="AP4" s="41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ht="16.5" customHeight="1" x14ac:dyDescent="0.25">
      <c r="A5" s="700" t="s">
        <v>3</v>
      </c>
      <c r="B5" s="683"/>
      <c r="C5" s="546"/>
      <c r="D5" s="546"/>
      <c r="E5" s="223"/>
      <c r="F5" s="223"/>
      <c r="G5" s="223"/>
      <c r="H5" s="231"/>
      <c r="I5" s="570"/>
      <c r="J5" s="546"/>
      <c r="K5" s="546"/>
      <c r="L5" s="237"/>
      <c r="M5" s="237"/>
      <c r="N5" s="237"/>
      <c r="O5" s="244"/>
      <c r="P5" s="570"/>
      <c r="Q5" s="350"/>
      <c r="R5" s="143"/>
      <c r="S5" s="384"/>
      <c r="T5" s="365"/>
      <c r="U5" s="365"/>
      <c r="V5" s="368"/>
      <c r="W5" s="570" t="s">
        <v>41</v>
      </c>
      <c r="X5" s="546" t="s">
        <v>9</v>
      </c>
      <c r="Y5" s="546">
        <v>80</v>
      </c>
      <c r="Z5" s="365">
        <f>Y5/20</f>
        <v>4</v>
      </c>
      <c r="AA5" s="69"/>
      <c r="AB5" s="69"/>
      <c r="AC5" s="694"/>
      <c r="AD5" s="567" t="s">
        <v>69</v>
      </c>
      <c r="AE5" s="546" t="s">
        <v>135</v>
      </c>
      <c r="AF5" s="546">
        <v>100</v>
      </c>
      <c r="AG5" s="223">
        <f>AF5/20</f>
        <v>5</v>
      </c>
      <c r="AH5" s="223"/>
      <c r="AI5" s="223"/>
      <c r="AJ5" s="231"/>
    </row>
    <row r="6" spans="1:52" x14ac:dyDescent="0.25">
      <c r="A6" s="701"/>
      <c r="B6" s="684"/>
      <c r="C6" s="546"/>
      <c r="D6" s="546"/>
      <c r="E6" s="223"/>
      <c r="F6" s="223"/>
      <c r="G6" s="223"/>
      <c r="H6" s="231"/>
      <c r="I6" s="629"/>
      <c r="J6" s="138"/>
      <c r="K6" s="138"/>
      <c r="L6" s="237"/>
      <c r="M6" s="237"/>
      <c r="N6" s="237"/>
      <c r="O6" s="244"/>
      <c r="P6" s="629"/>
      <c r="Q6" s="383"/>
      <c r="R6" s="546"/>
      <c r="S6" s="365"/>
      <c r="T6" s="365"/>
      <c r="U6" s="365"/>
      <c r="V6" s="368"/>
      <c r="W6" s="629"/>
      <c r="X6" s="138" t="s">
        <v>102</v>
      </c>
      <c r="Y6" s="138">
        <v>20</v>
      </c>
      <c r="Z6" s="365">
        <f>Y6/20</f>
        <v>1</v>
      </c>
      <c r="AA6" s="69"/>
      <c r="AB6" s="69"/>
      <c r="AC6" s="695"/>
      <c r="AD6" s="568"/>
      <c r="AE6" s="546"/>
      <c r="AF6" s="546"/>
      <c r="AG6" s="223"/>
      <c r="AH6" s="223"/>
      <c r="AI6" s="223"/>
      <c r="AJ6" s="231"/>
    </row>
    <row r="7" spans="1:52" ht="16.5" customHeight="1" x14ac:dyDescent="0.25">
      <c r="A7" s="700" t="s">
        <v>37</v>
      </c>
      <c r="B7" s="612"/>
      <c r="C7" s="200"/>
      <c r="D7" s="200"/>
      <c r="E7" s="224"/>
      <c r="F7" s="224"/>
      <c r="G7" s="224"/>
      <c r="H7" s="231"/>
      <c r="I7" s="564"/>
      <c r="J7" s="143"/>
      <c r="K7" s="143"/>
      <c r="L7" s="240"/>
      <c r="M7" s="240"/>
      <c r="N7" s="240"/>
      <c r="O7" s="244"/>
      <c r="P7" s="564"/>
      <c r="Q7" s="121"/>
      <c r="R7" s="121"/>
      <c r="S7" s="374"/>
      <c r="T7" s="374"/>
      <c r="U7" s="374"/>
      <c r="V7" s="368"/>
      <c r="W7" s="564" t="s">
        <v>355</v>
      </c>
      <c r="X7" s="139" t="s">
        <v>205</v>
      </c>
      <c r="Y7" s="143">
        <v>65</v>
      </c>
      <c r="Z7" s="224"/>
      <c r="AA7" s="224">
        <f>Y7/35</f>
        <v>1.8571428571428572</v>
      </c>
      <c r="AB7" s="224"/>
      <c r="AC7" s="367"/>
      <c r="AD7" s="592" t="s">
        <v>370</v>
      </c>
      <c r="AE7" s="546" t="s">
        <v>267</v>
      </c>
      <c r="AF7" s="201">
        <v>85</v>
      </c>
      <c r="AG7" s="224"/>
      <c r="AH7" s="224">
        <f>AF7*0.8/35</f>
        <v>1.9428571428571428</v>
      </c>
      <c r="AI7" s="224"/>
      <c r="AJ7" s="230"/>
      <c r="AL7" s="277"/>
      <c r="AM7" s="103"/>
      <c r="AN7" s="508"/>
      <c r="AO7" s="317"/>
      <c r="AP7" s="317"/>
      <c r="AQ7" s="317"/>
      <c r="AR7" s="399"/>
      <c r="AS7" s="426"/>
    </row>
    <row r="8" spans="1:52" x14ac:dyDescent="0.25">
      <c r="A8" s="702"/>
      <c r="B8" s="613"/>
      <c r="C8" s="200"/>
      <c r="D8" s="200"/>
      <c r="E8" s="225"/>
      <c r="F8" s="225"/>
      <c r="G8" s="224"/>
      <c r="H8" s="231"/>
      <c r="I8" s="565"/>
      <c r="J8" s="143"/>
      <c r="K8" s="143"/>
      <c r="L8" s="248"/>
      <c r="M8" s="248"/>
      <c r="N8" s="240"/>
      <c r="O8" s="244"/>
      <c r="P8" s="565"/>
      <c r="Q8" s="121"/>
      <c r="R8" s="121"/>
      <c r="S8" s="374"/>
      <c r="T8" s="374"/>
      <c r="U8" s="224"/>
      <c r="V8" s="368"/>
      <c r="W8" s="565"/>
      <c r="X8" s="139" t="s">
        <v>103</v>
      </c>
      <c r="Y8" s="143">
        <v>20</v>
      </c>
      <c r="Z8" s="224"/>
      <c r="AA8" s="224"/>
      <c r="AB8" s="224">
        <f>Y8/100</f>
        <v>0.2</v>
      </c>
      <c r="AC8" s="367"/>
      <c r="AD8" s="593"/>
      <c r="AE8" s="201" t="s">
        <v>294</v>
      </c>
      <c r="AF8" s="201">
        <v>15</v>
      </c>
      <c r="AG8" s="225"/>
      <c r="AH8" s="225"/>
      <c r="AI8" s="224">
        <f>AF8/100</f>
        <v>0.15</v>
      </c>
      <c r="AJ8" s="230"/>
      <c r="AL8" s="277"/>
      <c r="AM8" s="84"/>
      <c r="AN8" s="84"/>
      <c r="AO8" s="317"/>
      <c r="AP8" s="317"/>
      <c r="AQ8" s="317"/>
      <c r="AR8" s="399"/>
      <c r="AS8" s="426"/>
      <c r="AT8" s="426"/>
      <c r="AU8" s="426"/>
    </row>
    <row r="9" spans="1:52" ht="16.5" customHeight="1" x14ac:dyDescent="0.25">
      <c r="A9" s="702"/>
      <c r="B9" s="613"/>
      <c r="C9" s="257"/>
      <c r="D9" s="257"/>
      <c r="E9" s="258"/>
      <c r="F9" s="254"/>
      <c r="G9" s="254"/>
      <c r="H9" s="231"/>
      <c r="I9" s="565"/>
      <c r="J9" s="143"/>
      <c r="K9" s="139"/>
      <c r="L9" s="248"/>
      <c r="M9" s="240"/>
      <c r="N9" s="240"/>
      <c r="O9" s="244"/>
      <c r="P9" s="565"/>
      <c r="Q9" s="139"/>
      <c r="R9" s="546"/>
      <c r="S9" s="224"/>
      <c r="T9" s="224"/>
      <c r="U9" s="224"/>
      <c r="V9" s="235"/>
      <c r="W9" s="565"/>
      <c r="X9" s="370" t="s">
        <v>57</v>
      </c>
      <c r="Y9" s="143">
        <v>5</v>
      </c>
      <c r="Z9" s="224"/>
      <c r="AA9" s="224"/>
      <c r="AB9" s="224">
        <f>Y9/100</f>
        <v>0.05</v>
      </c>
      <c r="AC9" s="367"/>
      <c r="AD9" s="593"/>
      <c r="AE9" s="201" t="s">
        <v>187</v>
      </c>
      <c r="AF9" s="201">
        <v>10</v>
      </c>
      <c r="AG9" s="225"/>
      <c r="AH9" s="224"/>
      <c r="AI9" s="224">
        <f>AF9/100</f>
        <v>0.1</v>
      </c>
      <c r="AJ9" s="230"/>
      <c r="AL9" s="277"/>
      <c r="AM9" s="400"/>
      <c r="AN9" s="401"/>
      <c r="AO9" s="317"/>
      <c r="AP9" s="317"/>
      <c r="AQ9" s="317"/>
      <c r="AR9" s="399"/>
      <c r="AS9" s="426"/>
      <c r="AT9" s="426"/>
      <c r="AU9" s="426"/>
    </row>
    <row r="10" spans="1:52" ht="19.5" customHeight="1" x14ac:dyDescent="0.25">
      <c r="A10" s="702"/>
      <c r="B10" s="613"/>
      <c r="C10" s="200"/>
      <c r="D10" s="200"/>
      <c r="E10" s="226"/>
      <c r="F10" s="224"/>
      <c r="G10" s="224"/>
      <c r="H10" s="231"/>
      <c r="I10" s="565"/>
      <c r="J10" s="143"/>
      <c r="K10" s="139"/>
      <c r="L10" s="249"/>
      <c r="M10" s="240"/>
      <c r="N10" s="240"/>
      <c r="O10" s="244"/>
      <c r="P10" s="565"/>
      <c r="Q10" s="121"/>
      <c r="R10" s="121"/>
      <c r="S10" s="374"/>
      <c r="T10" s="374"/>
      <c r="U10" s="374"/>
      <c r="V10" s="368"/>
      <c r="W10" s="565"/>
      <c r="X10" s="200"/>
      <c r="Y10" s="143"/>
      <c r="Z10" s="224"/>
      <c r="AA10" s="224"/>
      <c r="AB10" s="224"/>
      <c r="AC10" s="367"/>
      <c r="AD10" s="593"/>
      <c r="AE10" s="546"/>
      <c r="AF10" s="546"/>
      <c r="AG10" s="226"/>
      <c r="AH10" s="224"/>
      <c r="AI10" s="224"/>
      <c r="AJ10" s="230"/>
      <c r="AK10" s="219"/>
      <c r="AL10" s="277"/>
      <c r="AM10" s="84"/>
      <c r="AN10" s="84"/>
      <c r="AO10" s="317"/>
      <c r="AP10" s="317"/>
      <c r="AQ10" s="317"/>
      <c r="AR10" s="399"/>
      <c r="AS10" s="426"/>
      <c r="AT10" s="426"/>
      <c r="AU10" s="426"/>
    </row>
    <row r="11" spans="1:52" x14ac:dyDescent="0.25">
      <c r="A11" s="701"/>
      <c r="B11" s="614"/>
      <c r="C11" s="200"/>
      <c r="D11" s="200"/>
      <c r="E11" s="224"/>
      <c r="F11" s="224"/>
      <c r="G11" s="224"/>
      <c r="H11" s="231"/>
      <c r="I11" s="566"/>
      <c r="J11" s="143"/>
      <c r="K11" s="139"/>
      <c r="L11" s="240"/>
      <c r="M11" s="240"/>
      <c r="N11" s="240"/>
      <c r="O11" s="244"/>
      <c r="P11" s="565"/>
      <c r="Q11" s="121"/>
      <c r="R11" s="121"/>
      <c r="S11" s="374"/>
      <c r="T11" s="374"/>
      <c r="U11" s="374"/>
      <c r="V11" s="368"/>
      <c r="W11" s="566"/>
      <c r="X11" s="143"/>
      <c r="Y11" s="143"/>
      <c r="Z11" s="224"/>
      <c r="AA11" s="224"/>
      <c r="AB11" s="224"/>
      <c r="AC11" s="367"/>
      <c r="AD11" s="594"/>
      <c r="AE11" s="546"/>
      <c r="AF11" s="546"/>
      <c r="AG11" s="224"/>
      <c r="AH11" s="224"/>
      <c r="AI11" s="224"/>
      <c r="AJ11" s="230"/>
      <c r="AK11" s="131"/>
      <c r="AL11" s="277"/>
      <c r="AM11" s="84"/>
      <c r="AN11" s="84"/>
      <c r="AO11" s="317"/>
      <c r="AP11" s="317"/>
      <c r="AQ11" s="317"/>
      <c r="AR11" s="399"/>
      <c r="AS11" s="426"/>
      <c r="AT11" s="426"/>
      <c r="AU11" s="426"/>
    </row>
    <row r="12" spans="1:52" ht="16.5" customHeight="1" x14ac:dyDescent="0.25">
      <c r="A12" s="700" t="s">
        <v>38</v>
      </c>
      <c r="B12" s="612"/>
      <c r="C12" s="143"/>
      <c r="D12" s="142"/>
      <c r="E12" s="225"/>
      <c r="F12" s="225"/>
      <c r="G12" s="224"/>
      <c r="H12" s="231"/>
      <c r="I12" s="571"/>
      <c r="J12" s="111"/>
      <c r="K12" s="111"/>
      <c r="L12" s="248"/>
      <c r="M12" s="248"/>
      <c r="N12" s="240"/>
      <c r="O12" s="244"/>
      <c r="P12" s="565"/>
      <c r="Q12" s="121"/>
      <c r="R12" s="121"/>
      <c r="S12" s="374"/>
      <c r="T12" s="374"/>
      <c r="U12" s="374"/>
      <c r="V12" s="368"/>
      <c r="W12" s="668" t="s">
        <v>130</v>
      </c>
      <c r="X12" s="546" t="s">
        <v>94</v>
      </c>
      <c r="Y12" s="139">
        <v>40</v>
      </c>
      <c r="Z12" s="372"/>
      <c r="AA12" s="372"/>
      <c r="AB12" s="240">
        <f>Y12/100</f>
        <v>0.4</v>
      </c>
      <c r="AC12" s="367"/>
      <c r="AD12" s="564" t="s">
        <v>283</v>
      </c>
      <c r="AE12" s="139" t="s">
        <v>284</v>
      </c>
      <c r="AF12" s="139">
        <v>50</v>
      </c>
      <c r="AG12" s="225"/>
      <c r="AH12" s="225"/>
      <c r="AI12" s="224">
        <f>AF12/100</f>
        <v>0.5</v>
      </c>
      <c r="AJ12" s="230"/>
      <c r="AK12" s="84"/>
      <c r="AL12" s="563"/>
      <c r="AM12" s="84"/>
      <c r="AN12" s="84"/>
      <c r="AO12" s="298"/>
      <c r="AP12" s="298"/>
      <c r="AQ12" s="294"/>
      <c r="AR12" s="198"/>
      <c r="AS12" s="198"/>
      <c r="AT12" s="508"/>
      <c r="AU12" s="426"/>
    </row>
    <row r="13" spans="1:52" ht="16.5" customHeight="1" x14ac:dyDescent="0.25">
      <c r="A13" s="702"/>
      <c r="B13" s="613"/>
      <c r="C13" s="143"/>
      <c r="D13" s="142"/>
      <c r="E13" s="225"/>
      <c r="F13" s="224"/>
      <c r="G13" s="225"/>
      <c r="H13" s="231"/>
      <c r="I13" s="607"/>
      <c r="J13" s="111"/>
      <c r="K13" s="111"/>
      <c r="L13" s="248"/>
      <c r="M13" s="240"/>
      <c r="N13" s="248"/>
      <c r="O13" s="244"/>
      <c r="P13" s="565"/>
      <c r="Q13" s="544"/>
      <c r="R13" s="43"/>
      <c r="S13" s="374"/>
      <c r="T13" s="374"/>
      <c r="U13" s="374"/>
      <c r="V13" s="368"/>
      <c r="W13" s="669"/>
      <c r="X13" s="370" t="s">
        <v>57</v>
      </c>
      <c r="Y13" s="143">
        <v>5</v>
      </c>
      <c r="Z13" s="372"/>
      <c r="AA13" s="240"/>
      <c r="AB13" s="372">
        <f>Y13/100</f>
        <v>0.05</v>
      </c>
      <c r="AC13" s="367"/>
      <c r="AD13" s="565"/>
      <c r="AE13" s="546" t="s">
        <v>159</v>
      </c>
      <c r="AF13" s="546">
        <v>28</v>
      </c>
      <c r="AG13" s="225"/>
      <c r="AH13" s="227">
        <f>AF13*0.8/35</f>
        <v>0.64</v>
      </c>
      <c r="AI13" s="225"/>
      <c r="AJ13" s="230"/>
      <c r="AK13" s="131"/>
      <c r="AL13" s="563"/>
      <c r="AM13" s="84"/>
      <c r="AN13" s="84"/>
      <c r="AO13" s="518"/>
      <c r="AP13" s="298"/>
      <c r="AQ13" s="294"/>
      <c r="AR13" s="198"/>
      <c r="AS13" s="198"/>
      <c r="AT13" s="508"/>
      <c r="AU13" s="426"/>
    </row>
    <row r="14" spans="1:52" ht="16.5" customHeight="1" x14ac:dyDescent="0.25">
      <c r="A14" s="702"/>
      <c r="B14" s="613"/>
      <c r="C14" s="200"/>
      <c r="D14" s="139"/>
      <c r="E14" s="225"/>
      <c r="F14" s="225"/>
      <c r="G14" s="224"/>
      <c r="H14" s="231"/>
      <c r="I14" s="607"/>
      <c r="J14" s="434"/>
      <c r="K14" s="111"/>
      <c r="L14" s="248"/>
      <c r="M14" s="248"/>
      <c r="N14" s="248"/>
      <c r="O14" s="244"/>
      <c r="P14" s="565"/>
      <c r="Q14" s="121"/>
      <c r="R14" s="121"/>
      <c r="S14" s="374"/>
      <c r="T14" s="374"/>
      <c r="U14" s="374"/>
      <c r="V14" s="368"/>
      <c r="W14" s="669"/>
      <c r="X14" s="139" t="s">
        <v>131</v>
      </c>
      <c r="Y14" s="546">
        <v>50</v>
      </c>
      <c r="Z14" s="372"/>
      <c r="AA14" s="372">
        <f>Y14/140</f>
        <v>0.35714285714285715</v>
      </c>
      <c r="AB14" s="240"/>
      <c r="AC14" s="367"/>
      <c r="AD14" s="565"/>
      <c r="AE14" s="546" t="s">
        <v>293</v>
      </c>
      <c r="AF14" s="139" t="s">
        <v>292</v>
      </c>
      <c r="AG14" s="225"/>
      <c r="AH14" s="225"/>
      <c r="AI14" s="224"/>
      <c r="AJ14" s="230"/>
      <c r="AK14" s="84"/>
      <c r="AL14" s="563"/>
      <c r="AM14" s="84"/>
      <c r="AN14" s="84"/>
      <c r="AO14" s="518"/>
      <c r="AP14" s="298"/>
      <c r="AQ14" s="294"/>
      <c r="AR14" s="198"/>
      <c r="AS14" s="198"/>
      <c r="AT14" s="508"/>
      <c r="AU14" s="426"/>
    </row>
    <row r="15" spans="1:52" x14ac:dyDescent="0.25">
      <c r="A15" s="702"/>
      <c r="B15" s="613"/>
      <c r="C15" s="143"/>
      <c r="D15" s="139"/>
      <c r="E15" s="226"/>
      <c r="F15" s="226"/>
      <c r="G15" s="224"/>
      <c r="H15" s="231"/>
      <c r="I15" s="607"/>
      <c r="J15" s="111"/>
      <c r="K15" s="111"/>
      <c r="L15" s="249"/>
      <c r="M15" s="249"/>
      <c r="N15" s="249"/>
      <c r="O15" s="244"/>
      <c r="P15" s="565"/>
      <c r="Q15" s="121"/>
      <c r="R15" s="121"/>
      <c r="S15" s="374"/>
      <c r="T15" s="374"/>
      <c r="U15" s="374"/>
      <c r="V15" s="368"/>
      <c r="W15" s="669"/>
      <c r="X15" s="139"/>
      <c r="Y15" s="546"/>
      <c r="Z15" s="373"/>
      <c r="AA15" s="373"/>
      <c r="AB15" s="373"/>
      <c r="AC15" s="367"/>
      <c r="AD15" s="565"/>
      <c r="AE15" s="546"/>
      <c r="AF15" s="546"/>
      <c r="AG15" s="226"/>
      <c r="AH15" s="224"/>
      <c r="AI15" s="226"/>
      <c r="AJ15" s="230"/>
      <c r="AK15" s="84"/>
      <c r="AL15" s="563"/>
      <c r="AM15" s="84"/>
      <c r="AN15" s="508"/>
      <c r="AO15" s="518"/>
      <c r="AP15" s="298"/>
      <c r="AQ15" s="294"/>
      <c r="AR15" s="198"/>
      <c r="AS15" s="198"/>
      <c r="AT15" s="508"/>
      <c r="AU15" s="426"/>
    </row>
    <row r="16" spans="1:52" ht="16.5" customHeight="1" x14ac:dyDescent="0.25">
      <c r="A16" s="701"/>
      <c r="B16" s="614"/>
      <c r="C16" s="139"/>
      <c r="D16" s="139"/>
      <c r="E16" s="226"/>
      <c r="F16" s="226"/>
      <c r="G16" s="226"/>
      <c r="H16" s="231"/>
      <c r="I16" s="608"/>
      <c r="J16" s="436"/>
      <c r="K16" s="111"/>
      <c r="L16" s="249"/>
      <c r="M16" s="249"/>
      <c r="N16" s="249"/>
      <c r="O16" s="244"/>
      <c r="P16" s="566"/>
      <c r="Q16" s="544"/>
      <c r="R16" s="43"/>
      <c r="S16" s="374"/>
      <c r="T16" s="374"/>
      <c r="U16" s="374"/>
      <c r="V16" s="368"/>
      <c r="W16" s="670"/>
      <c r="X16" s="139"/>
      <c r="Y16" s="139"/>
      <c r="Z16" s="373"/>
      <c r="AA16" s="373"/>
      <c r="AB16" s="373"/>
      <c r="AC16" s="367"/>
      <c r="AD16" s="566"/>
      <c r="AE16" s="546"/>
      <c r="AF16" s="546"/>
      <c r="AG16" s="226"/>
      <c r="AH16" s="226"/>
      <c r="AI16" s="226"/>
      <c r="AJ16" s="230"/>
      <c r="AK16" s="84"/>
      <c r="AL16" s="563"/>
      <c r="AM16" s="84"/>
      <c r="AN16" s="84"/>
      <c r="AO16" s="518"/>
      <c r="AP16" s="518"/>
      <c r="AQ16" s="518"/>
      <c r="AR16" s="198"/>
      <c r="AS16" s="198"/>
      <c r="AT16" s="508"/>
      <c r="AU16" s="426"/>
    </row>
    <row r="17" spans="1:52" ht="16.5" customHeight="1" x14ac:dyDescent="0.25">
      <c r="A17" s="703" t="s">
        <v>50</v>
      </c>
      <c r="B17" s="604"/>
      <c r="C17" s="139"/>
      <c r="D17" s="546"/>
      <c r="E17" s="227"/>
      <c r="F17" s="227"/>
      <c r="G17" s="224"/>
      <c r="H17" s="231"/>
      <c r="I17" s="564"/>
      <c r="J17" s="139"/>
      <c r="K17" s="546"/>
      <c r="L17" s="241"/>
      <c r="M17" s="241"/>
      <c r="N17" s="240"/>
      <c r="O17" s="244"/>
      <c r="P17" s="564"/>
      <c r="Q17" s="139"/>
      <c r="R17" s="546"/>
      <c r="S17" s="224"/>
      <c r="T17" s="224"/>
      <c r="U17" s="224"/>
      <c r="V17" s="368"/>
      <c r="W17" s="588" t="s">
        <v>106</v>
      </c>
      <c r="X17" s="139" t="s">
        <v>95</v>
      </c>
      <c r="Y17" s="546">
        <v>75</v>
      </c>
      <c r="Z17" s="227"/>
      <c r="AA17" s="227"/>
      <c r="AB17" s="224">
        <f>Y17/100</f>
        <v>0.75</v>
      </c>
      <c r="AC17" s="387"/>
      <c r="AD17" s="588" t="s">
        <v>106</v>
      </c>
      <c r="AE17" s="139" t="s">
        <v>95</v>
      </c>
      <c r="AF17" s="546">
        <v>75</v>
      </c>
      <c r="AG17" s="227"/>
      <c r="AH17" s="227"/>
      <c r="AI17" s="224">
        <f>AF17/100</f>
        <v>0.75</v>
      </c>
      <c r="AJ17" s="230"/>
      <c r="AK17" s="84"/>
      <c r="AL17" s="508"/>
      <c r="AM17" s="426"/>
      <c r="AN17" s="277"/>
      <c r="AO17" s="198"/>
      <c r="AP17" s="198"/>
      <c r="AQ17" s="37"/>
      <c r="AR17" s="37"/>
      <c r="AS17" s="198"/>
      <c r="AT17" s="508"/>
      <c r="AU17" s="426"/>
    </row>
    <row r="18" spans="1:52" ht="16.5" customHeight="1" x14ac:dyDescent="0.25">
      <c r="A18" s="704"/>
      <c r="B18" s="605"/>
      <c r="C18" s="572"/>
      <c r="D18" s="546"/>
      <c r="E18" s="227"/>
      <c r="F18" s="227"/>
      <c r="G18" s="227"/>
      <c r="H18" s="231"/>
      <c r="I18" s="565"/>
      <c r="J18" s="572"/>
      <c r="K18" s="546"/>
      <c r="L18" s="241"/>
      <c r="M18" s="241"/>
      <c r="N18" s="241"/>
      <c r="O18" s="244"/>
      <c r="P18" s="565"/>
      <c r="Q18" s="139"/>
      <c r="R18" s="546"/>
      <c r="S18" s="224"/>
      <c r="T18" s="224"/>
      <c r="U18" s="224"/>
      <c r="V18" s="368"/>
      <c r="W18" s="589"/>
      <c r="X18" s="572" t="s">
        <v>120</v>
      </c>
      <c r="Y18" s="546"/>
      <c r="Z18" s="546"/>
      <c r="AA18" s="546"/>
      <c r="AB18" s="546"/>
      <c r="AC18" s="387"/>
      <c r="AD18" s="589"/>
      <c r="AE18" s="572" t="s">
        <v>126</v>
      </c>
      <c r="AF18" s="139"/>
      <c r="AG18" s="227"/>
      <c r="AH18" s="227"/>
      <c r="AI18" s="227"/>
      <c r="AJ18" s="230"/>
      <c r="AK18" s="84"/>
      <c r="AL18" s="508"/>
      <c r="AM18" s="426"/>
      <c r="AN18" s="277"/>
      <c r="AO18" s="221"/>
      <c r="AP18" s="198"/>
      <c r="AQ18" s="37"/>
      <c r="AR18" s="198"/>
      <c r="AS18" s="198"/>
      <c r="AT18" s="508"/>
      <c r="AU18" s="426"/>
    </row>
    <row r="19" spans="1:52" ht="16.5" customHeight="1" x14ac:dyDescent="0.25">
      <c r="A19" s="704"/>
      <c r="B19" s="605"/>
      <c r="C19" s="573"/>
      <c r="D19" s="139"/>
      <c r="E19" s="227"/>
      <c r="F19" s="227"/>
      <c r="G19" s="227"/>
      <c r="H19" s="231"/>
      <c r="I19" s="565"/>
      <c r="J19" s="573"/>
      <c r="K19" s="139"/>
      <c r="L19" s="241"/>
      <c r="M19" s="241"/>
      <c r="N19" s="241"/>
      <c r="O19" s="244"/>
      <c r="P19" s="565"/>
      <c r="Q19" s="121"/>
      <c r="R19" s="121"/>
      <c r="S19" s="374"/>
      <c r="T19" s="374"/>
      <c r="U19" s="374"/>
      <c r="V19" s="368"/>
      <c r="W19" s="589"/>
      <c r="X19" s="573"/>
      <c r="Y19" s="546"/>
      <c r="Z19" s="546"/>
      <c r="AA19" s="546"/>
      <c r="AB19" s="546"/>
      <c r="AC19" s="387"/>
      <c r="AD19" s="589"/>
      <c r="AE19" s="573"/>
      <c r="AF19" s="139"/>
      <c r="AG19" s="227"/>
      <c r="AH19" s="227"/>
      <c r="AI19" s="227"/>
      <c r="AJ19" s="230"/>
      <c r="AK19" s="84"/>
      <c r="AL19" s="508"/>
      <c r="AM19" s="426"/>
      <c r="AN19" s="277"/>
      <c r="AO19" s="198"/>
      <c r="AP19" s="198"/>
      <c r="AQ19" s="37"/>
      <c r="AR19" s="37"/>
      <c r="AS19" s="198"/>
      <c r="AT19" s="508"/>
      <c r="AU19" s="426"/>
    </row>
    <row r="20" spans="1:52" ht="16.5" customHeight="1" x14ac:dyDescent="0.25">
      <c r="A20" s="704"/>
      <c r="B20" s="605"/>
      <c r="C20" s="573"/>
      <c r="D20" s="546"/>
      <c r="E20" s="227"/>
      <c r="F20" s="227"/>
      <c r="G20" s="227"/>
      <c r="H20" s="231"/>
      <c r="I20" s="565"/>
      <c r="J20" s="573"/>
      <c r="K20" s="546"/>
      <c r="L20" s="241"/>
      <c r="M20" s="241"/>
      <c r="N20" s="241"/>
      <c r="O20" s="244"/>
      <c r="P20" s="565"/>
      <c r="Q20" s="121"/>
      <c r="R20" s="121"/>
      <c r="S20" s="374"/>
      <c r="T20" s="374"/>
      <c r="U20" s="374"/>
      <c r="V20" s="368"/>
      <c r="W20" s="589"/>
      <c r="X20" s="573"/>
      <c r="Y20" s="546"/>
      <c r="Z20" s="546"/>
      <c r="AA20" s="546"/>
      <c r="AB20" s="546"/>
      <c r="AC20" s="387"/>
      <c r="AD20" s="589"/>
      <c r="AE20" s="573"/>
      <c r="AF20" s="546"/>
      <c r="AG20" s="227"/>
      <c r="AH20" s="227"/>
      <c r="AI20" s="227"/>
      <c r="AJ20" s="230"/>
      <c r="AK20" s="84"/>
      <c r="AL20" s="133"/>
      <c r="AM20" s="426"/>
      <c r="AN20" s="277"/>
      <c r="AO20" s="198"/>
      <c r="AP20" s="198"/>
      <c r="AQ20" s="426"/>
      <c r="AR20" s="198"/>
      <c r="AS20" s="198"/>
      <c r="AT20" s="508"/>
      <c r="AU20" s="426"/>
    </row>
    <row r="21" spans="1:52" ht="16.5" customHeight="1" x14ac:dyDescent="0.25">
      <c r="A21" s="705"/>
      <c r="B21" s="606"/>
      <c r="C21" s="574"/>
      <c r="D21" s="546"/>
      <c r="E21" s="227"/>
      <c r="F21" s="227"/>
      <c r="G21" s="227"/>
      <c r="H21" s="231"/>
      <c r="I21" s="566"/>
      <c r="J21" s="574"/>
      <c r="K21" s="546"/>
      <c r="L21" s="241"/>
      <c r="M21" s="241"/>
      <c r="N21" s="241"/>
      <c r="O21" s="244"/>
      <c r="P21" s="566"/>
      <c r="Q21" s="544"/>
      <c r="R21" s="43"/>
      <c r="S21" s="374"/>
      <c r="T21" s="374"/>
      <c r="U21" s="374"/>
      <c r="V21" s="368"/>
      <c r="W21" s="590"/>
      <c r="X21" s="574"/>
      <c r="Y21" s="546"/>
      <c r="Z21" s="546"/>
      <c r="AA21" s="546"/>
      <c r="AB21" s="546"/>
      <c r="AC21" s="387"/>
      <c r="AD21" s="590"/>
      <c r="AE21" s="574"/>
      <c r="AF21" s="546"/>
      <c r="AG21" s="227"/>
      <c r="AH21" s="227"/>
      <c r="AI21" s="227"/>
      <c r="AJ21" s="230"/>
      <c r="AK21" s="103"/>
      <c r="AL21" s="133"/>
      <c r="AM21" s="426"/>
      <c r="AN21" s="277"/>
      <c r="AO21" s="84"/>
      <c r="AP21" s="84"/>
      <c r="AQ21" s="426"/>
      <c r="AR21" s="426"/>
      <c r="AS21" s="426"/>
      <c r="AT21" s="508"/>
      <c r="AU21" s="426"/>
    </row>
    <row r="22" spans="1:52" ht="16.5" customHeight="1" x14ac:dyDescent="0.25">
      <c r="A22" s="706" t="s">
        <v>40</v>
      </c>
      <c r="B22" s="612"/>
      <c r="C22" s="546"/>
      <c r="D22" s="546"/>
      <c r="E22" s="227"/>
      <c r="F22" s="227"/>
      <c r="G22" s="224"/>
      <c r="H22" s="231"/>
      <c r="I22" s="564"/>
      <c r="J22" s="546"/>
      <c r="K22" s="546"/>
      <c r="L22" s="241"/>
      <c r="M22" s="241"/>
      <c r="N22" s="240"/>
      <c r="O22" s="244"/>
      <c r="P22" s="588"/>
      <c r="Q22" s="546"/>
      <c r="R22" s="142"/>
      <c r="S22" s="122"/>
      <c r="T22" s="122"/>
      <c r="U22" s="122"/>
      <c r="V22" s="368"/>
      <c r="W22" s="564" t="s">
        <v>207</v>
      </c>
      <c r="X22" s="69" t="s">
        <v>208</v>
      </c>
      <c r="Y22" s="69">
        <v>15</v>
      </c>
      <c r="Z22" s="69"/>
      <c r="AA22" s="69"/>
      <c r="AB22" s="224">
        <f>Y22/100</f>
        <v>0.15</v>
      </c>
      <c r="AC22" s="388"/>
      <c r="AD22" s="571" t="s">
        <v>242</v>
      </c>
      <c r="AE22" s="142" t="s">
        <v>243</v>
      </c>
      <c r="AF22" s="111">
        <v>20</v>
      </c>
      <c r="AG22" s="227"/>
      <c r="AH22" s="227"/>
      <c r="AI22" s="224">
        <f>AF22/100</f>
        <v>0.2</v>
      </c>
      <c r="AJ22" s="230"/>
      <c r="AK22" s="103"/>
      <c r="AL22" s="133"/>
      <c r="AM22" s="426"/>
      <c r="AN22" s="116"/>
      <c r="AO22" s="84"/>
      <c r="AP22" s="508"/>
      <c r="AQ22" s="8"/>
      <c r="AR22" s="8"/>
      <c r="AS22" s="198"/>
      <c r="AT22" s="508"/>
      <c r="AU22" s="426"/>
    </row>
    <row r="23" spans="1:52" x14ac:dyDescent="0.25">
      <c r="A23" s="707"/>
      <c r="B23" s="613"/>
      <c r="C23" s="139"/>
      <c r="D23" s="546"/>
      <c r="E23" s="227"/>
      <c r="F23" s="227"/>
      <c r="G23" s="227"/>
      <c r="H23" s="231"/>
      <c r="I23" s="565"/>
      <c r="J23" s="139"/>
      <c r="K23" s="546"/>
      <c r="L23" s="241"/>
      <c r="M23" s="241"/>
      <c r="N23" s="241"/>
      <c r="O23" s="244"/>
      <c r="P23" s="589"/>
      <c r="Q23" s="121"/>
      <c r="R23" s="121"/>
      <c r="S23" s="122"/>
      <c r="T23" s="122"/>
      <c r="U23" s="122"/>
      <c r="V23" s="368"/>
      <c r="W23" s="565"/>
      <c r="X23" s="69" t="s">
        <v>206</v>
      </c>
      <c r="Y23" s="69">
        <v>15</v>
      </c>
      <c r="Z23" s="381"/>
      <c r="AA23" s="381">
        <f>Y23*0.65/35</f>
        <v>0.27857142857142858</v>
      </c>
      <c r="AB23" s="381"/>
      <c r="AC23" s="388"/>
      <c r="AD23" s="607"/>
      <c r="AE23" s="142" t="s">
        <v>91</v>
      </c>
      <c r="AF23" s="111">
        <v>8</v>
      </c>
      <c r="AG23" s="227"/>
      <c r="AH23" s="227">
        <f>AF23/55</f>
        <v>0.14545454545454545</v>
      </c>
      <c r="AI23" s="227"/>
      <c r="AJ23" s="230"/>
      <c r="AK23" s="103"/>
      <c r="AL23" s="133"/>
      <c r="AM23" s="426"/>
      <c r="AN23" s="116"/>
      <c r="AO23" s="117"/>
      <c r="AP23" s="84"/>
      <c r="AQ23" s="8"/>
      <c r="AR23" s="8"/>
      <c r="AS23" s="8"/>
      <c r="AT23" s="508"/>
      <c r="AU23" s="426"/>
    </row>
    <row r="24" spans="1:52" x14ac:dyDescent="0.25">
      <c r="A24" s="707"/>
      <c r="B24" s="613"/>
      <c r="C24" s="139"/>
      <c r="D24" s="139"/>
      <c r="E24" s="227"/>
      <c r="F24" s="227"/>
      <c r="G24" s="227"/>
      <c r="H24" s="252"/>
      <c r="I24" s="565"/>
      <c r="J24" s="139"/>
      <c r="K24" s="139"/>
      <c r="L24" s="241"/>
      <c r="M24" s="241"/>
      <c r="N24" s="241"/>
      <c r="O24" s="244"/>
      <c r="P24" s="589"/>
      <c r="Q24" s="121"/>
      <c r="R24" s="121"/>
      <c r="S24" s="122"/>
      <c r="T24" s="122"/>
      <c r="U24" s="224"/>
      <c r="V24" s="368"/>
      <c r="W24" s="565"/>
      <c r="X24" s="69"/>
      <c r="Y24" s="69"/>
      <c r="Z24" s="381"/>
      <c r="AA24" s="381"/>
      <c r="AB24" s="381"/>
      <c r="AC24" s="388"/>
      <c r="AD24" s="607"/>
      <c r="AE24" s="112" t="s">
        <v>121</v>
      </c>
      <c r="AF24" s="546" t="s">
        <v>161</v>
      </c>
      <c r="AG24" s="227"/>
      <c r="AH24" s="227"/>
      <c r="AI24" s="227"/>
      <c r="AJ24" s="230"/>
      <c r="AK24" s="505"/>
      <c r="AL24" s="133"/>
      <c r="AM24" s="426"/>
      <c r="AN24" s="116"/>
      <c r="AO24" s="117"/>
      <c r="AP24" s="84"/>
      <c r="AQ24" s="8"/>
      <c r="AR24" s="8"/>
      <c r="AS24" s="8"/>
      <c r="AT24" s="508"/>
      <c r="AU24" s="426"/>
    </row>
    <row r="25" spans="1:52" x14ac:dyDescent="0.25">
      <c r="A25" s="707"/>
      <c r="B25" s="613"/>
      <c r="C25" s="139"/>
      <c r="D25" s="139"/>
      <c r="E25" s="227"/>
      <c r="F25" s="227"/>
      <c r="G25" s="227"/>
      <c r="H25" s="252"/>
      <c r="I25" s="565"/>
      <c r="J25" s="139"/>
      <c r="K25" s="139"/>
      <c r="L25" s="241"/>
      <c r="M25" s="241"/>
      <c r="N25" s="241"/>
      <c r="O25" s="244"/>
      <c r="P25" s="589"/>
      <c r="Q25" s="139"/>
      <c r="R25" s="546"/>
      <c r="S25" s="224"/>
      <c r="T25" s="224"/>
      <c r="U25" s="224"/>
      <c r="V25" s="235"/>
      <c r="W25" s="565"/>
      <c r="X25" s="69"/>
      <c r="Y25" s="69"/>
      <c r="Z25" s="381"/>
      <c r="AA25" s="381"/>
      <c r="AB25" s="381"/>
      <c r="AC25" s="388"/>
      <c r="AD25" s="607"/>
      <c r="AE25" s="111"/>
      <c r="AF25" s="111"/>
      <c r="AG25" s="227"/>
      <c r="AH25" s="227"/>
      <c r="AI25" s="227"/>
      <c r="AJ25" s="231"/>
      <c r="AK25" s="505"/>
      <c r="AL25" s="508"/>
      <c r="AM25" s="426"/>
      <c r="AN25" s="116"/>
      <c r="AO25" s="117"/>
      <c r="AP25" s="84"/>
      <c r="AQ25" s="8"/>
      <c r="AR25" s="8"/>
      <c r="AS25" s="8"/>
      <c r="AT25" s="508"/>
      <c r="AU25" s="426"/>
    </row>
    <row r="26" spans="1:52" x14ac:dyDescent="0.25">
      <c r="A26" s="708"/>
      <c r="B26" s="614"/>
      <c r="C26" s="202"/>
      <c r="D26" s="203"/>
      <c r="E26" s="227"/>
      <c r="F26" s="227"/>
      <c r="G26" s="227"/>
      <c r="H26" s="231"/>
      <c r="I26" s="566"/>
      <c r="J26" s="139"/>
      <c r="K26" s="139"/>
      <c r="L26" s="241"/>
      <c r="M26" s="241"/>
      <c r="N26" s="241"/>
      <c r="O26" s="244"/>
      <c r="P26" s="590"/>
      <c r="Q26" s="121"/>
      <c r="R26" s="121"/>
      <c r="S26" s="374"/>
      <c r="T26" s="374"/>
      <c r="U26" s="374"/>
      <c r="V26" s="368"/>
      <c r="W26" s="566"/>
      <c r="X26" s="69"/>
      <c r="Y26" s="69"/>
      <c r="Z26" s="381"/>
      <c r="AA26" s="381"/>
      <c r="AB26" s="381"/>
      <c r="AC26" s="388"/>
      <c r="AD26" s="608"/>
      <c r="AE26" s="111"/>
      <c r="AF26" s="111"/>
      <c r="AG26" s="227"/>
      <c r="AH26" s="227"/>
      <c r="AI26" s="227"/>
      <c r="AJ26" s="231"/>
      <c r="AK26" s="103"/>
      <c r="AL26" s="508"/>
      <c r="AM26" s="426"/>
      <c r="AN26" s="116"/>
      <c r="AO26" s="117"/>
      <c r="AP26" s="84"/>
      <c r="AQ26" s="8"/>
      <c r="AR26" s="8"/>
      <c r="AS26" s="8"/>
      <c r="AT26" s="128"/>
      <c r="AU26" s="426"/>
    </row>
    <row r="27" spans="1:52" s="136" customFormat="1" ht="18" customHeight="1" x14ac:dyDescent="0.25">
      <c r="A27" s="709" t="s">
        <v>14</v>
      </c>
      <c r="B27" s="544"/>
      <c r="C27" s="83"/>
      <c r="D27" s="61"/>
      <c r="E27" s="228"/>
      <c r="F27" s="228"/>
      <c r="G27" s="228"/>
      <c r="H27" s="231"/>
      <c r="I27" s="549"/>
      <c r="J27" s="546"/>
      <c r="K27" s="103"/>
      <c r="L27" s="243"/>
      <c r="M27" s="243"/>
      <c r="N27" s="243"/>
      <c r="O27" s="251"/>
      <c r="P27" s="549"/>
      <c r="Q27" s="544"/>
      <c r="R27" s="43"/>
      <c r="S27" s="243"/>
      <c r="T27" s="243"/>
      <c r="U27" s="243"/>
      <c r="V27" s="137"/>
      <c r="W27" s="549" t="s">
        <v>48</v>
      </c>
      <c r="X27" s="544" t="s">
        <v>60</v>
      </c>
      <c r="Y27" s="43" t="s">
        <v>67</v>
      </c>
      <c r="Z27" s="142"/>
      <c r="AA27" s="142"/>
      <c r="AB27" s="142"/>
      <c r="AC27" s="389"/>
      <c r="AD27" s="549" t="s">
        <v>48</v>
      </c>
      <c r="AE27" s="83"/>
      <c r="AF27" s="61"/>
      <c r="AG27" s="293"/>
      <c r="AH27" s="293"/>
      <c r="AI27" s="293"/>
      <c r="AJ27" s="231"/>
      <c r="AK27" s="84"/>
      <c r="AL27" s="508"/>
      <c r="AM27" s="103"/>
      <c r="AN27" s="277"/>
      <c r="AO27" s="508"/>
      <c r="AP27" s="508"/>
      <c r="AQ27" s="8"/>
      <c r="AR27" s="8"/>
      <c r="AS27" s="198"/>
      <c r="AT27" s="508"/>
      <c r="AU27" s="505"/>
    </row>
    <row r="28" spans="1:52" ht="18" customHeight="1" thickBot="1" x14ac:dyDescent="0.3">
      <c r="A28" s="7" t="s">
        <v>15</v>
      </c>
      <c r="B28" s="309"/>
      <c r="C28" s="42"/>
      <c r="D28" s="71"/>
      <c r="E28" s="229"/>
      <c r="F28" s="229"/>
      <c r="G28" s="229"/>
      <c r="H28" s="236"/>
      <c r="I28" s="70"/>
      <c r="J28" s="42"/>
      <c r="K28" s="71"/>
      <c r="L28" s="307"/>
      <c r="M28" s="307"/>
      <c r="N28" s="307"/>
      <c r="O28" s="385"/>
      <c r="P28" s="70"/>
      <c r="Q28" s="263"/>
      <c r="R28" s="260"/>
      <c r="S28" s="266"/>
      <c r="T28" s="266"/>
      <c r="U28" s="266"/>
      <c r="V28" s="150"/>
      <c r="W28" s="70" t="s">
        <v>0</v>
      </c>
      <c r="X28" s="83"/>
      <c r="Y28" s="61"/>
      <c r="Z28" s="382"/>
      <c r="AA28" s="382"/>
      <c r="AB28" s="382"/>
      <c r="AC28" s="390"/>
      <c r="AD28" s="70" t="s">
        <v>0</v>
      </c>
      <c r="AE28" s="263" t="str">
        <f>月菜單!I4</f>
        <v>水果</v>
      </c>
      <c r="AF28" s="71" t="s">
        <v>295</v>
      </c>
      <c r="AG28" s="291"/>
      <c r="AH28" s="291"/>
      <c r="AI28" s="291"/>
      <c r="AJ28" s="232"/>
      <c r="AK28" s="104"/>
      <c r="AL28" s="104"/>
      <c r="AM28" s="505"/>
      <c r="AN28" s="277"/>
      <c r="AO28" s="84"/>
      <c r="AP28" s="508"/>
      <c r="AQ28" s="8"/>
      <c r="AR28" s="8"/>
      <c r="AS28" s="198"/>
      <c r="AT28" s="508"/>
      <c r="AU28" s="426"/>
      <c r="AV28" s="426"/>
      <c r="AW28" s="426"/>
      <c r="AX28" s="426"/>
      <c r="AY28" s="426"/>
      <c r="AZ28" s="426"/>
    </row>
    <row r="29" spans="1:52" ht="20.100000000000001" customHeight="1" x14ac:dyDescent="0.25">
      <c r="A29" s="690" t="s">
        <v>16</v>
      </c>
      <c r="B29" s="696"/>
      <c r="C29" s="680"/>
      <c r="D29" s="196"/>
      <c r="E29" s="253"/>
      <c r="F29" s="253"/>
      <c r="G29" s="253"/>
      <c r="H29" s="233"/>
      <c r="I29" s="584"/>
      <c r="J29" s="680"/>
      <c r="K29" s="196"/>
      <c r="L29" s="250"/>
      <c r="M29" s="250"/>
      <c r="N29" s="250"/>
      <c r="O29" s="247"/>
      <c r="P29" s="584"/>
      <c r="Q29" s="680"/>
      <c r="R29" s="196"/>
      <c r="S29" s="253"/>
      <c r="T29" s="253"/>
      <c r="U29" s="253"/>
      <c r="V29" s="233"/>
      <c r="W29" s="584" t="s">
        <v>17</v>
      </c>
      <c r="X29" s="680"/>
      <c r="Y29" s="196"/>
      <c r="Z29" s="253">
        <f>SUM(Z5:Z28)</f>
        <v>5</v>
      </c>
      <c r="AA29" s="253">
        <f>SUM(AA5:AA28)</f>
        <v>2.4928571428571429</v>
      </c>
      <c r="AB29" s="253">
        <f>SUM(AB5:AB28)</f>
        <v>1.6</v>
      </c>
      <c r="AC29" s="233"/>
      <c r="AD29" s="584" t="s">
        <v>17</v>
      </c>
      <c r="AE29" s="680"/>
      <c r="AF29" s="196"/>
      <c r="AG29" s="253">
        <f>SUM(AG5:AG28)</f>
        <v>5</v>
      </c>
      <c r="AH29" s="253">
        <f>SUM(AH5:AH28)</f>
        <v>2.7283116883116882</v>
      </c>
      <c r="AI29" s="253">
        <f>SUM(AI5:AI28)</f>
        <v>1.7</v>
      </c>
      <c r="AJ29" s="233"/>
      <c r="AK29" s="84"/>
      <c r="AL29" s="508"/>
      <c r="AM29" s="505"/>
      <c r="AN29" s="277"/>
      <c r="AO29" s="508"/>
      <c r="AP29" s="508"/>
      <c r="AQ29" s="8"/>
      <c r="AR29" s="8"/>
      <c r="AS29" s="8"/>
      <c r="AT29" s="508"/>
      <c r="AU29" s="426"/>
      <c r="AV29" s="426"/>
      <c r="AW29" s="426"/>
      <c r="AX29" s="426"/>
      <c r="AY29" s="426"/>
      <c r="AZ29" s="426"/>
    </row>
    <row r="30" spans="1:52" ht="20.100000000000001" customHeight="1" x14ac:dyDescent="0.25">
      <c r="A30" s="691"/>
      <c r="B30" s="619"/>
      <c r="C30" s="580"/>
      <c r="D30" s="145"/>
      <c r="E30" s="190"/>
      <c r="F30" s="190"/>
      <c r="G30" s="190"/>
      <c r="H30" s="137"/>
      <c r="I30" s="579"/>
      <c r="J30" s="580"/>
      <c r="K30" s="139"/>
      <c r="L30" s="190"/>
      <c r="M30" s="190"/>
      <c r="N30" s="190"/>
      <c r="O30" s="137"/>
      <c r="P30" s="579"/>
      <c r="Q30" s="580"/>
      <c r="R30" s="145"/>
      <c r="S30" s="190"/>
      <c r="T30" s="190"/>
      <c r="U30" s="190"/>
      <c r="V30" s="137"/>
      <c r="W30" s="579" t="s">
        <v>51</v>
      </c>
      <c r="X30" s="580"/>
      <c r="Y30" s="145">
        <f>Z29</f>
        <v>5</v>
      </c>
      <c r="Z30" s="190"/>
      <c r="AA30" s="190"/>
      <c r="AB30" s="190"/>
      <c r="AC30" s="137"/>
      <c r="AD30" s="579" t="s">
        <v>51</v>
      </c>
      <c r="AE30" s="580"/>
      <c r="AF30" s="145">
        <f>AG29</f>
        <v>5</v>
      </c>
      <c r="AG30" s="190"/>
      <c r="AH30" s="190"/>
      <c r="AI30" s="190"/>
      <c r="AJ30" s="137"/>
      <c r="AK30" s="105"/>
      <c r="AL30" s="508"/>
      <c r="AM30" s="505"/>
      <c r="AN30" s="277"/>
      <c r="AO30" s="84"/>
      <c r="AP30" s="84"/>
      <c r="AQ30" s="8"/>
      <c r="AR30" s="8"/>
      <c r="AS30" s="8"/>
      <c r="AT30" s="508"/>
      <c r="AU30" s="426"/>
      <c r="AV30" s="426"/>
      <c r="AW30" s="426"/>
      <c r="AX30" s="426"/>
      <c r="AY30" s="426"/>
      <c r="AZ30" s="426"/>
    </row>
    <row r="31" spans="1:52" ht="20.100000000000001" customHeight="1" x14ac:dyDescent="0.25">
      <c r="A31" s="691"/>
      <c r="B31" s="619"/>
      <c r="C31" s="580"/>
      <c r="D31" s="145"/>
      <c r="E31" s="191"/>
      <c r="F31" s="191"/>
      <c r="G31" s="191"/>
      <c r="H31" s="137"/>
      <c r="I31" s="579"/>
      <c r="J31" s="580"/>
      <c r="K31" s="145"/>
      <c r="L31" s="191"/>
      <c r="M31" s="191"/>
      <c r="N31" s="191"/>
      <c r="O31" s="137"/>
      <c r="P31" s="579"/>
      <c r="Q31" s="580"/>
      <c r="R31" s="145"/>
      <c r="S31" s="191"/>
      <c r="T31" s="191"/>
      <c r="U31" s="191"/>
      <c r="V31" s="137"/>
      <c r="W31" s="579" t="s">
        <v>44</v>
      </c>
      <c r="X31" s="580"/>
      <c r="Y31" s="145">
        <f>AA29</f>
        <v>2.4928571428571429</v>
      </c>
      <c r="Z31" s="191"/>
      <c r="AA31" s="191"/>
      <c r="AB31" s="191"/>
      <c r="AC31" s="137"/>
      <c r="AD31" s="579" t="s">
        <v>44</v>
      </c>
      <c r="AE31" s="580"/>
      <c r="AF31" s="145">
        <f>AH29</f>
        <v>2.7283116883116882</v>
      </c>
      <c r="AG31" s="191"/>
      <c r="AH31" s="191"/>
      <c r="AI31" s="191"/>
      <c r="AJ31" s="137"/>
      <c r="AK31" s="105"/>
      <c r="AL31" s="508"/>
      <c r="AM31" s="505"/>
      <c r="AN31" s="277"/>
      <c r="AO31" s="84"/>
      <c r="AP31" s="508"/>
      <c r="AQ31" s="8"/>
      <c r="AR31" s="8"/>
      <c r="AS31" s="8"/>
      <c r="AT31" s="508"/>
      <c r="AU31" s="426"/>
      <c r="AV31" s="426"/>
      <c r="AW31" s="426"/>
      <c r="AX31" s="426"/>
      <c r="AY31" s="426"/>
      <c r="AZ31" s="426"/>
    </row>
    <row r="32" spans="1:52" ht="20.100000000000001" customHeight="1" x14ac:dyDescent="0.25">
      <c r="A32" s="691"/>
      <c r="B32" s="619"/>
      <c r="C32" s="580"/>
      <c r="D32" s="145"/>
      <c r="E32" s="191"/>
      <c r="F32" s="191"/>
      <c r="G32" s="191"/>
      <c r="H32" s="137"/>
      <c r="I32" s="579"/>
      <c r="J32" s="580"/>
      <c r="K32" s="145"/>
      <c r="L32" s="191"/>
      <c r="M32" s="191"/>
      <c r="N32" s="191"/>
      <c r="O32" s="137"/>
      <c r="P32" s="579"/>
      <c r="Q32" s="580"/>
      <c r="R32" s="145"/>
      <c r="S32" s="191"/>
      <c r="T32" s="191"/>
      <c r="U32" s="191"/>
      <c r="V32" s="137"/>
      <c r="W32" s="579" t="s">
        <v>356</v>
      </c>
      <c r="X32" s="580"/>
      <c r="Y32" s="145">
        <f>AB29</f>
        <v>1.6</v>
      </c>
      <c r="Z32" s="191"/>
      <c r="AA32" s="191"/>
      <c r="AB32" s="191"/>
      <c r="AC32" s="137"/>
      <c r="AD32" s="579" t="s">
        <v>356</v>
      </c>
      <c r="AE32" s="580"/>
      <c r="AF32" s="145">
        <f>AI29</f>
        <v>1.7</v>
      </c>
      <c r="AG32" s="191"/>
      <c r="AH32" s="191"/>
      <c r="AI32" s="191"/>
      <c r="AJ32" s="137"/>
      <c r="AK32" s="106"/>
      <c r="AL32" s="508"/>
      <c r="AM32" s="505"/>
      <c r="AN32" s="508"/>
      <c r="AO32" s="508"/>
      <c r="AP32" s="103"/>
      <c r="AQ32" s="115"/>
      <c r="AR32" s="115"/>
      <c r="AS32" s="115"/>
      <c r="AT32" s="508"/>
      <c r="AU32" s="426"/>
      <c r="AV32" s="426"/>
      <c r="AW32" s="426"/>
      <c r="AX32" s="426"/>
      <c r="AY32" s="426"/>
      <c r="AZ32" s="426"/>
    </row>
    <row r="33" spans="1:52" x14ac:dyDescent="0.25">
      <c r="A33" s="691"/>
      <c r="B33" s="697"/>
      <c r="C33" s="576"/>
      <c r="D33" s="75"/>
      <c r="E33" s="192"/>
      <c r="F33" s="192"/>
      <c r="G33" s="192"/>
      <c r="H33" s="137"/>
      <c r="I33" s="579"/>
      <c r="J33" s="580"/>
      <c r="K33" s="75"/>
      <c r="L33" s="192"/>
      <c r="M33" s="192"/>
      <c r="N33" s="192"/>
      <c r="O33" s="137"/>
      <c r="P33" s="575"/>
      <c r="Q33" s="576"/>
      <c r="R33" s="75"/>
      <c r="S33" s="192"/>
      <c r="T33" s="192"/>
      <c r="U33" s="192"/>
      <c r="V33" s="137"/>
      <c r="W33" s="575" t="s">
        <v>357</v>
      </c>
      <c r="X33" s="576"/>
      <c r="Y33" s="75">
        <v>1</v>
      </c>
      <c r="Z33" s="192"/>
      <c r="AA33" s="192"/>
      <c r="AB33" s="192"/>
      <c r="AC33" s="137"/>
      <c r="AD33" s="575" t="s">
        <v>357</v>
      </c>
      <c r="AE33" s="576"/>
      <c r="AF33" s="75"/>
      <c r="AG33" s="192"/>
      <c r="AH33" s="192"/>
      <c r="AI33" s="192"/>
      <c r="AJ33" s="137"/>
      <c r="AK33" s="106"/>
      <c r="AL33" s="508"/>
      <c r="AM33" s="505"/>
      <c r="AN33" s="508"/>
      <c r="AO33" s="508"/>
      <c r="AP33" s="84"/>
      <c r="AQ33" s="84"/>
      <c r="AR33" s="84"/>
      <c r="AS33" s="84"/>
      <c r="AT33" s="508"/>
      <c r="AU33" s="505"/>
      <c r="AV33" s="505"/>
      <c r="AW33" s="505"/>
      <c r="AX33" s="505"/>
      <c r="AY33" s="426"/>
      <c r="AZ33" s="426"/>
    </row>
    <row r="34" spans="1:52" x14ac:dyDescent="0.25">
      <c r="A34" s="691"/>
      <c r="B34" s="697"/>
      <c r="C34" s="576"/>
      <c r="D34" s="92"/>
      <c r="E34" s="193"/>
      <c r="F34" s="193"/>
      <c r="G34" s="193"/>
      <c r="H34" s="39"/>
      <c r="I34" s="579"/>
      <c r="J34" s="580"/>
      <c r="K34" s="92"/>
      <c r="L34" s="193"/>
      <c r="M34" s="193"/>
      <c r="N34" s="193"/>
      <c r="O34" s="39"/>
      <c r="P34" s="575"/>
      <c r="Q34" s="576"/>
      <c r="R34" s="92"/>
      <c r="S34" s="193"/>
      <c r="T34" s="193"/>
      <c r="U34" s="193"/>
      <c r="V34" s="39"/>
      <c r="W34" s="575" t="s">
        <v>11</v>
      </c>
      <c r="X34" s="576"/>
      <c r="Y34" s="92"/>
      <c r="Z34" s="193"/>
      <c r="AA34" s="193"/>
      <c r="AB34" s="193"/>
      <c r="AC34" s="39"/>
      <c r="AD34" s="575" t="s">
        <v>11</v>
      </c>
      <c r="AE34" s="576"/>
      <c r="AF34" s="92"/>
      <c r="AG34" s="193"/>
      <c r="AH34" s="193"/>
      <c r="AI34" s="193"/>
      <c r="AJ34" s="39"/>
      <c r="AK34" s="101"/>
      <c r="AL34" s="104"/>
      <c r="AM34" s="505"/>
      <c r="AN34" s="104"/>
      <c r="AO34" s="104"/>
      <c r="AP34" s="104"/>
      <c r="AQ34" s="104"/>
      <c r="AR34" s="104"/>
      <c r="AS34" s="104"/>
      <c r="AT34" s="104"/>
      <c r="AU34" s="505"/>
      <c r="AV34" s="136"/>
      <c r="AW34" s="136"/>
      <c r="AX34" s="136"/>
    </row>
    <row r="35" spans="1:52" s="26" customFormat="1" x14ac:dyDescent="0.25">
      <c r="A35" s="691"/>
      <c r="B35" s="697"/>
      <c r="C35" s="576"/>
      <c r="D35" s="82"/>
      <c r="E35" s="194"/>
      <c r="F35" s="194"/>
      <c r="G35" s="194"/>
      <c r="H35" s="99"/>
      <c r="I35" s="579"/>
      <c r="J35" s="580"/>
      <c r="K35" s="82"/>
      <c r="L35" s="194"/>
      <c r="M35" s="194"/>
      <c r="N35" s="194"/>
      <c r="O35" s="99"/>
      <c r="P35" s="575"/>
      <c r="Q35" s="576"/>
      <c r="R35" s="82"/>
      <c r="S35" s="194"/>
      <c r="T35" s="194"/>
      <c r="U35" s="194"/>
      <c r="V35" s="99"/>
      <c r="W35" s="575" t="s">
        <v>10</v>
      </c>
      <c r="X35" s="576"/>
      <c r="Y35" s="82">
        <v>2.5</v>
      </c>
      <c r="Z35" s="194"/>
      <c r="AA35" s="194"/>
      <c r="AB35" s="194"/>
      <c r="AC35" s="99"/>
      <c r="AD35" s="575" t="s">
        <v>10</v>
      </c>
      <c r="AE35" s="576"/>
      <c r="AF35" s="82">
        <v>2.5</v>
      </c>
      <c r="AG35" s="194"/>
      <c r="AH35" s="194"/>
      <c r="AI35" s="194"/>
      <c r="AJ35" s="99"/>
      <c r="AK35" s="102"/>
      <c r="AL35" s="123"/>
      <c r="AM35" s="27"/>
      <c r="AN35" s="124"/>
      <c r="AO35" s="124"/>
      <c r="AP35" s="84"/>
      <c r="AQ35" s="84"/>
      <c r="AR35" s="84"/>
      <c r="AS35" s="84"/>
      <c r="AT35" s="508"/>
      <c r="AU35" s="426"/>
    </row>
    <row r="36" spans="1:52" s="26" customFormat="1" ht="24" customHeight="1" thickBot="1" x14ac:dyDescent="0.3">
      <c r="A36" s="692"/>
      <c r="B36" s="698"/>
      <c r="C36" s="654"/>
      <c r="D36" s="79"/>
      <c r="E36" s="195"/>
      <c r="F36" s="195"/>
      <c r="G36" s="195"/>
      <c r="H36" s="100"/>
      <c r="I36" s="653"/>
      <c r="J36" s="654"/>
      <c r="K36" s="79"/>
      <c r="L36" s="195"/>
      <c r="M36" s="195"/>
      <c r="N36" s="195"/>
      <c r="O36" s="160"/>
      <c r="P36" s="653"/>
      <c r="Q36" s="654"/>
      <c r="R36" s="79"/>
      <c r="S36" s="195"/>
      <c r="T36" s="195"/>
      <c r="U36" s="195"/>
      <c r="V36" s="160"/>
      <c r="W36" s="653" t="s">
        <v>52</v>
      </c>
      <c r="X36" s="654"/>
      <c r="Y36" s="79">
        <f>Y30*70+Y31*75+Y32*25+Y33*60+Y35*45</f>
        <v>749.46428571428578</v>
      </c>
      <c r="Z36" s="195"/>
      <c r="AA36" s="195"/>
      <c r="AB36" s="195"/>
      <c r="AC36" s="160"/>
      <c r="AD36" s="653" t="s">
        <v>52</v>
      </c>
      <c r="AE36" s="654"/>
      <c r="AF36" s="79">
        <f>AF30*70+AF31*75+AF32*25+AF33*60+AF35*45</f>
        <v>709.62337662337666</v>
      </c>
      <c r="AG36" s="195"/>
      <c r="AH36" s="195"/>
      <c r="AI36" s="195"/>
      <c r="AJ36" s="160"/>
      <c r="AK36" s="84"/>
      <c r="AL36" s="84"/>
      <c r="AM36" s="27"/>
      <c r="AN36" s="124"/>
      <c r="AO36" s="124"/>
      <c r="AP36" s="105"/>
      <c r="AQ36" s="105"/>
      <c r="AR36" s="105"/>
      <c r="AS36" s="105"/>
      <c r="AT36" s="508"/>
      <c r="AU36" s="426"/>
    </row>
    <row r="37" spans="1:52" s="459" customFormat="1" ht="27.75" customHeight="1" x14ac:dyDescent="0.3">
      <c r="A37" s="458" t="s">
        <v>18</v>
      </c>
      <c r="B37" s="458"/>
      <c r="C37" s="458"/>
      <c r="D37" s="458"/>
      <c r="I37" s="459" t="s">
        <v>19</v>
      </c>
      <c r="K37" s="458" t="s">
        <v>20</v>
      </c>
      <c r="O37" s="458"/>
      <c r="P37" s="458" t="s">
        <v>21</v>
      </c>
      <c r="Q37" s="458"/>
      <c r="R37" s="458"/>
      <c r="V37" s="458"/>
      <c r="W37" s="458"/>
      <c r="Y37" s="459" t="s">
        <v>22</v>
      </c>
      <c r="AH37" s="458"/>
      <c r="AI37" s="458"/>
      <c r="AJ37" s="460"/>
      <c r="AK37" s="461"/>
      <c r="AL37" s="461"/>
      <c r="AM37" s="34"/>
      <c r="AN37" s="462"/>
      <c r="AO37" s="462"/>
      <c r="AP37" s="463"/>
      <c r="AQ37" s="463"/>
      <c r="AR37" s="463"/>
      <c r="AS37" s="463"/>
      <c r="AT37" s="34"/>
      <c r="AU37" s="464"/>
    </row>
    <row r="38" spans="1:52" s="28" customFormat="1" ht="19.5" x14ac:dyDescent="0.3">
      <c r="A38" s="552" t="s">
        <v>23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43"/>
      <c r="M38" s="543"/>
      <c r="N38" s="543"/>
      <c r="O38" s="34"/>
      <c r="P38" s="49"/>
      <c r="Q38" s="49"/>
      <c r="R38" s="49"/>
      <c r="S38" s="49"/>
      <c r="T38" s="49"/>
      <c r="U38" s="49"/>
      <c r="V38" s="49"/>
      <c r="W38" s="49"/>
      <c r="X38" s="46"/>
      <c r="AH38" s="46"/>
      <c r="AI38" s="46"/>
      <c r="AJ38" s="46"/>
      <c r="AK38" s="505"/>
      <c r="AL38" s="170"/>
      <c r="AM38" s="147"/>
      <c r="AN38" s="124"/>
      <c r="AO38" s="124"/>
      <c r="AP38" s="106"/>
      <c r="AQ38" s="106"/>
      <c r="AR38" s="106"/>
      <c r="AS38" s="106"/>
      <c r="AT38" s="508"/>
      <c r="AU38" s="426"/>
    </row>
    <row r="39" spans="1:52" s="30" customFormat="1" ht="19.5" customHeight="1" x14ac:dyDescent="0.25">
      <c r="A39" s="689" t="s">
        <v>13</v>
      </c>
      <c r="B39" s="689"/>
      <c r="C39" s="689"/>
      <c r="D39" s="689"/>
      <c r="E39" s="689"/>
      <c r="F39" s="689"/>
      <c r="G39" s="689"/>
      <c r="H39" s="689"/>
      <c r="I39" s="689"/>
      <c r="J39" s="689"/>
      <c r="K39" s="689"/>
      <c r="L39" s="689"/>
      <c r="M39" s="689"/>
      <c r="N39" s="689"/>
      <c r="O39" s="689"/>
      <c r="P39" s="689"/>
      <c r="Q39" s="689"/>
      <c r="R39" s="689"/>
      <c r="S39" s="689"/>
      <c r="T39" s="689"/>
      <c r="U39" s="689"/>
      <c r="V39" s="689"/>
      <c r="W39" s="689"/>
      <c r="X39" s="689"/>
      <c r="Y39" s="29"/>
      <c r="Z39" s="29"/>
      <c r="AA39" s="29"/>
      <c r="AB39" s="29"/>
      <c r="AG39" s="29"/>
      <c r="AH39" s="277"/>
      <c r="AI39" s="103"/>
      <c r="AJ39" s="103"/>
      <c r="AK39" s="8"/>
      <c r="AL39" s="8"/>
      <c r="AM39" s="147"/>
      <c r="AN39" s="124"/>
      <c r="AO39" s="124"/>
      <c r="AP39" s="106"/>
      <c r="AQ39" s="106"/>
      <c r="AR39" s="106"/>
      <c r="AS39" s="106"/>
      <c r="AT39" s="508"/>
      <c r="AU39" s="426"/>
    </row>
    <row r="40" spans="1:52" s="30" customFormat="1" ht="19.5" x14ac:dyDescent="0.3">
      <c r="A40" s="50" t="s">
        <v>12</v>
      </c>
      <c r="B40" s="50"/>
      <c r="C40" s="50"/>
      <c r="D40" s="29"/>
      <c r="E40" s="29"/>
      <c r="F40" s="29"/>
      <c r="G40" s="29"/>
      <c r="H40" s="34"/>
      <c r="I40" s="34"/>
      <c r="J40" s="34"/>
      <c r="K40" s="50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9"/>
      <c r="Y40" s="29"/>
      <c r="Z40" s="29"/>
      <c r="AA40" s="29"/>
      <c r="AB40" s="29"/>
      <c r="AG40" s="29"/>
      <c r="AH40" s="277"/>
      <c r="AI40" s="103"/>
      <c r="AJ40" s="84"/>
      <c r="AK40" s="8"/>
      <c r="AL40" s="8"/>
      <c r="AM40" s="106"/>
      <c r="AN40" s="124"/>
      <c r="AO40" s="124"/>
      <c r="AP40" s="101"/>
      <c r="AQ40" s="101"/>
      <c r="AR40" s="101"/>
      <c r="AS40" s="101"/>
      <c r="AT40" s="104"/>
      <c r="AU40" s="426"/>
    </row>
    <row r="41" spans="1:52" x14ac:dyDescent="0.25">
      <c r="AG41" s="426"/>
      <c r="AH41" s="277"/>
      <c r="AI41" s="103"/>
      <c r="AJ41" s="84"/>
      <c r="AK41" s="8"/>
      <c r="AL41" s="8"/>
      <c r="AM41" s="426"/>
      <c r="AN41" s="125"/>
      <c r="AO41" s="125"/>
      <c r="AP41" s="102"/>
      <c r="AQ41" s="102"/>
      <c r="AR41" s="102"/>
      <c r="AS41" s="102"/>
      <c r="AT41" s="123"/>
      <c r="AU41" s="426"/>
    </row>
    <row r="42" spans="1:52" x14ac:dyDescent="0.25">
      <c r="AG42" s="426"/>
      <c r="AH42" s="277"/>
      <c r="AI42" s="148"/>
      <c r="AJ42" s="84"/>
      <c r="AK42" s="8"/>
      <c r="AL42" s="8"/>
      <c r="AM42" s="426"/>
      <c r="AN42" s="426"/>
      <c r="AO42" s="426"/>
      <c r="AP42" s="426"/>
      <c r="AQ42" s="426"/>
      <c r="AR42" s="426"/>
      <c r="AS42" s="426"/>
      <c r="AT42" s="426"/>
      <c r="AU42" s="426"/>
    </row>
    <row r="43" spans="1:52" x14ac:dyDescent="0.25">
      <c r="AG43" s="426"/>
      <c r="AH43" s="277"/>
      <c r="AI43" s="148"/>
      <c r="AJ43" s="84"/>
      <c r="AK43" s="8"/>
      <c r="AL43" s="8"/>
      <c r="AM43" s="426"/>
      <c r="AN43" s="426"/>
      <c r="AO43" s="426"/>
      <c r="AP43" s="426"/>
      <c r="AQ43" s="426"/>
      <c r="AR43" s="426"/>
      <c r="AS43" s="426"/>
      <c r="AT43" s="426"/>
      <c r="AU43" s="426"/>
    </row>
    <row r="44" spans="1:52" x14ac:dyDescent="0.25">
      <c r="AG44" s="426"/>
      <c r="AH44" s="426"/>
      <c r="AI44" s="426"/>
      <c r="AJ44" s="426"/>
      <c r="AK44" s="426"/>
      <c r="AL44" s="426"/>
      <c r="AM44" s="426"/>
      <c r="AN44" s="426"/>
      <c r="AO44" s="426"/>
      <c r="AP44" s="426"/>
      <c r="AQ44" s="426"/>
      <c r="AR44" s="426"/>
      <c r="AS44" s="426"/>
      <c r="AT44" s="426"/>
      <c r="AU44" s="426"/>
    </row>
  </sheetData>
  <mergeCells count="92">
    <mergeCell ref="AF3:AJ3"/>
    <mergeCell ref="AD5:AD6"/>
    <mergeCell ref="AD7:AD11"/>
    <mergeCell ref="AD12:AD16"/>
    <mergeCell ref="AD17:AD21"/>
    <mergeCell ref="AE18:AE21"/>
    <mergeCell ref="AD3:AE3"/>
    <mergeCell ref="P22:P26"/>
    <mergeCell ref="AD22:AD26"/>
    <mergeCell ref="A12:A16"/>
    <mergeCell ref="A7:A11"/>
    <mergeCell ref="A5:A6"/>
    <mergeCell ref="AC5:AC6"/>
    <mergeCell ref="P17:P21"/>
    <mergeCell ref="P5:P6"/>
    <mergeCell ref="P7:P16"/>
    <mergeCell ref="W5:W6"/>
    <mergeCell ref="W12:W16"/>
    <mergeCell ref="W7:W11"/>
    <mergeCell ref="X18:X21"/>
    <mergeCell ref="C18:C21"/>
    <mergeCell ref="B17:B21"/>
    <mergeCell ref="I29:J29"/>
    <mergeCell ref="P29:Q29"/>
    <mergeCell ref="A22:A26"/>
    <mergeCell ref="A17:A21"/>
    <mergeCell ref="A1:AG1"/>
    <mergeCell ref="D2:J2"/>
    <mergeCell ref="O2:V2"/>
    <mergeCell ref="X2:AG2"/>
    <mergeCell ref="B3:C3"/>
    <mergeCell ref="D3:H3"/>
    <mergeCell ref="I3:J3"/>
    <mergeCell ref="K3:O3"/>
    <mergeCell ref="P3:Q3"/>
    <mergeCell ref="R3:V3"/>
    <mergeCell ref="W3:X3"/>
    <mergeCell ref="Y3:AC3"/>
    <mergeCell ref="AD29:AE29"/>
    <mergeCell ref="W17:W21"/>
    <mergeCell ref="AD30:AE30"/>
    <mergeCell ref="W22:W26"/>
    <mergeCell ref="B33:C33"/>
    <mergeCell ref="W31:X31"/>
    <mergeCell ref="AD31:AE31"/>
    <mergeCell ref="B32:C32"/>
    <mergeCell ref="I32:J32"/>
    <mergeCell ref="P32:Q32"/>
    <mergeCell ref="W32:X32"/>
    <mergeCell ref="AD32:AE32"/>
    <mergeCell ref="B31:C31"/>
    <mergeCell ref="I31:J31"/>
    <mergeCell ref="P31:Q31"/>
    <mergeCell ref="B22:B26"/>
    <mergeCell ref="B30:C30"/>
    <mergeCell ref="AD33:AE33"/>
    <mergeCell ref="B34:C34"/>
    <mergeCell ref="I34:J34"/>
    <mergeCell ref="P34:Q34"/>
    <mergeCell ref="AD34:AE34"/>
    <mergeCell ref="W34:X34"/>
    <mergeCell ref="AD36:AE36"/>
    <mergeCell ref="A38:K38"/>
    <mergeCell ref="A39:X39"/>
    <mergeCell ref="B35:C35"/>
    <mergeCell ref="I35:J35"/>
    <mergeCell ref="P35:Q35"/>
    <mergeCell ref="W35:X35"/>
    <mergeCell ref="A29:A36"/>
    <mergeCell ref="I33:J33"/>
    <mergeCell ref="P33:Q33"/>
    <mergeCell ref="W33:X33"/>
    <mergeCell ref="W29:X29"/>
    <mergeCell ref="B29:C29"/>
    <mergeCell ref="I30:J30"/>
    <mergeCell ref="P30:Q30"/>
    <mergeCell ref="W30:X30"/>
    <mergeCell ref="AL12:AL16"/>
    <mergeCell ref="B7:B11"/>
    <mergeCell ref="B5:B6"/>
    <mergeCell ref="I5:I6"/>
    <mergeCell ref="I7:I11"/>
    <mergeCell ref="I12:I16"/>
    <mergeCell ref="I17:I21"/>
    <mergeCell ref="J18:J21"/>
    <mergeCell ref="I22:I26"/>
    <mergeCell ref="AD35:AE35"/>
    <mergeCell ref="B36:C36"/>
    <mergeCell ref="I36:J36"/>
    <mergeCell ref="P36:Q36"/>
    <mergeCell ref="W36:X36"/>
    <mergeCell ref="B12:B16"/>
  </mergeCells>
  <phoneticPr fontId="1" type="noConversion"/>
  <printOptions horizontalCentered="1" verticalCentered="1"/>
  <pageMargins left="0" right="0" top="0" bottom="0" header="0" footer="0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4"/>
  <sheetViews>
    <sheetView zoomScale="80" zoomScaleNormal="80" workbookViewId="0">
      <selection activeCell="K19" sqref="K19"/>
    </sheetView>
  </sheetViews>
  <sheetFormatPr defaultColWidth="8.875" defaultRowHeight="16.5" x14ac:dyDescent="0.25"/>
  <cols>
    <col min="1" max="1" width="8.875" style="136"/>
    <col min="2" max="2" width="9.625" style="136" customWidth="1"/>
    <col min="3" max="3" width="10.625" style="136" customWidth="1"/>
    <col min="4" max="4" width="7.625" style="136" customWidth="1"/>
    <col min="5" max="7" width="5.625" style="136" hidden="1" customWidth="1"/>
    <col min="8" max="8" width="5.625" style="136" customWidth="1"/>
    <col min="9" max="9" width="9.625" style="136" customWidth="1"/>
    <col min="10" max="10" width="10.625" style="43" customWidth="1"/>
    <col min="11" max="11" width="7.625" style="136" customWidth="1"/>
    <col min="12" max="14" width="5.625" style="136" hidden="1" customWidth="1"/>
    <col min="15" max="15" width="5.625" style="136" customWidth="1"/>
    <col min="16" max="16" width="9.625" style="136" customWidth="1"/>
    <col min="17" max="17" width="10.625" style="43" customWidth="1"/>
    <col min="18" max="18" width="7.625" style="136" customWidth="1"/>
    <col min="19" max="21" width="5.625" style="136" hidden="1" customWidth="1"/>
    <col min="22" max="22" width="5.625" style="136" customWidth="1"/>
    <col min="23" max="23" width="9.625" style="136" customWidth="1"/>
    <col min="24" max="24" width="10.625" style="136" customWidth="1"/>
    <col min="25" max="25" width="7.625" style="136" customWidth="1"/>
    <col min="26" max="28" width="5.625" style="136" hidden="1" customWidth="1"/>
    <col min="29" max="29" width="5.625" style="136" customWidth="1"/>
    <col min="30" max="30" width="9.625" style="136" customWidth="1"/>
    <col min="31" max="31" width="10.625" style="136" customWidth="1"/>
    <col min="32" max="32" width="7.625" style="136" customWidth="1"/>
    <col min="33" max="35" width="5.625" style="136" hidden="1" customWidth="1"/>
    <col min="36" max="36" width="5.875" style="136" customWidth="1"/>
    <col min="37" max="16384" width="8.875" style="136"/>
  </cols>
  <sheetData>
    <row r="1" spans="1:62" ht="21" customHeight="1" x14ac:dyDescent="0.25">
      <c r="A1" s="633" t="s">
        <v>401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14"/>
      <c r="AL1" s="14"/>
      <c r="AM1" s="14"/>
      <c r="AN1" s="14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</row>
    <row r="2" spans="1:62" ht="21" customHeight="1" thickBot="1" x14ac:dyDescent="0.35">
      <c r="A2" s="351" t="s">
        <v>89</v>
      </c>
      <c r="B2" s="352"/>
      <c r="C2" s="352"/>
      <c r="I2" s="352"/>
      <c r="J2" s="352"/>
      <c r="K2" s="352"/>
      <c r="O2" s="352"/>
      <c r="P2" s="352"/>
      <c r="Q2" s="352"/>
      <c r="R2" s="352"/>
      <c r="S2" s="136" t="s">
        <v>122</v>
      </c>
      <c r="V2" s="352"/>
      <c r="W2" s="634" t="s">
        <v>6</v>
      </c>
      <c r="X2" s="635"/>
      <c r="Y2" s="635"/>
      <c r="AC2" s="352"/>
      <c r="AD2" s="634" t="s">
        <v>8</v>
      </c>
      <c r="AE2" s="634"/>
      <c r="AF2" s="634"/>
      <c r="AJ2" s="352"/>
      <c r="AK2" s="353"/>
      <c r="AL2" s="354"/>
      <c r="AM2" s="355"/>
      <c r="AN2" s="353"/>
      <c r="AO2" s="28"/>
      <c r="AP2" s="353"/>
      <c r="AQ2" s="353"/>
      <c r="AR2" s="353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  <c r="BF2" s="505"/>
      <c r="BG2" s="505"/>
      <c r="BH2" s="505"/>
      <c r="BI2" s="505"/>
      <c r="BJ2" s="505"/>
    </row>
    <row r="3" spans="1:62" s="439" customFormat="1" ht="24" customHeight="1" thickBot="1" x14ac:dyDescent="0.3">
      <c r="A3" s="356" t="s">
        <v>81</v>
      </c>
      <c r="B3" s="631">
        <v>45782</v>
      </c>
      <c r="C3" s="631"/>
      <c r="D3" s="626" t="s">
        <v>90</v>
      </c>
      <c r="E3" s="627"/>
      <c r="F3" s="627"/>
      <c r="G3" s="627"/>
      <c r="H3" s="628"/>
      <c r="I3" s="630">
        <v>45783</v>
      </c>
      <c r="J3" s="631"/>
      <c r="K3" s="626" t="s">
        <v>84</v>
      </c>
      <c r="L3" s="627"/>
      <c r="M3" s="627"/>
      <c r="N3" s="627"/>
      <c r="O3" s="628"/>
      <c r="P3" s="630" t="s">
        <v>252</v>
      </c>
      <c r="Q3" s="631"/>
      <c r="R3" s="636" t="s">
        <v>83</v>
      </c>
      <c r="S3" s="637"/>
      <c r="T3" s="637"/>
      <c r="U3" s="637"/>
      <c r="V3" s="638"/>
      <c r="W3" s="630">
        <v>45785</v>
      </c>
      <c r="X3" s="631"/>
      <c r="Y3" s="626" t="s">
        <v>85</v>
      </c>
      <c r="Z3" s="627"/>
      <c r="AA3" s="627"/>
      <c r="AB3" s="627"/>
      <c r="AC3" s="628"/>
      <c r="AD3" s="630">
        <v>45786</v>
      </c>
      <c r="AE3" s="639"/>
      <c r="AF3" s="640" t="s">
        <v>42</v>
      </c>
      <c r="AG3" s="641"/>
      <c r="AH3" s="641"/>
      <c r="AI3" s="641"/>
      <c r="AJ3" s="642"/>
      <c r="AK3" s="437"/>
      <c r="AL3" s="438"/>
      <c r="AM3" s="104"/>
      <c r="AN3" s="104"/>
      <c r="AO3" s="508"/>
      <c r="AP3" s="508"/>
      <c r="AQ3" s="508"/>
    </row>
    <row r="4" spans="1:62" s="43" customFormat="1" ht="18" customHeight="1" x14ac:dyDescent="0.25">
      <c r="A4" s="714" t="s">
        <v>36</v>
      </c>
      <c r="B4" s="712" t="s">
        <v>54</v>
      </c>
      <c r="C4" s="358" t="s">
        <v>55</v>
      </c>
      <c r="D4" s="358" t="s">
        <v>279</v>
      </c>
      <c r="E4" s="359" t="s">
        <v>109</v>
      </c>
      <c r="F4" s="359" t="s">
        <v>110</v>
      </c>
      <c r="G4" s="359" t="s">
        <v>111</v>
      </c>
      <c r="H4" s="360" t="s">
        <v>56</v>
      </c>
      <c r="I4" s="361" t="s">
        <v>358</v>
      </c>
      <c r="J4" s="358" t="s">
        <v>43</v>
      </c>
      <c r="K4" s="358" t="s">
        <v>279</v>
      </c>
      <c r="L4" s="359" t="s">
        <v>109</v>
      </c>
      <c r="M4" s="359" t="s">
        <v>110</v>
      </c>
      <c r="N4" s="359" t="s">
        <v>111</v>
      </c>
      <c r="O4" s="489" t="s">
        <v>56</v>
      </c>
      <c r="P4" s="361" t="s">
        <v>358</v>
      </c>
      <c r="Q4" s="358" t="s">
        <v>43</v>
      </c>
      <c r="R4" s="358" t="s">
        <v>279</v>
      </c>
      <c r="S4" s="474" t="s">
        <v>109</v>
      </c>
      <c r="T4" s="474" t="s">
        <v>110</v>
      </c>
      <c r="U4" s="474" t="s">
        <v>111</v>
      </c>
      <c r="V4" s="362" t="s">
        <v>56</v>
      </c>
      <c r="W4" s="363" t="s">
        <v>358</v>
      </c>
      <c r="X4" s="358" t="s">
        <v>43</v>
      </c>
      <c r="Y4" s="141" t="s">
        <v>279</v>
      </c>
      <c r="Z4" s="359" t="s">
        <v>109</v>
      </c>
      <c r="AA4" s="359" t="s">
        <v>110</v>
      </c>
      <c r="AB4" s="359" t="s">
        <v>111</v>
      </c>
      <c r="AC4" s="360" t="s">
        <v>56</v>
      </c>
      <c r="AD4" s="364" t="s">
        <v>358</v>
      </c>
      <c r="AE4" s="358" t="s">
        <v>43</v>
      </c>
      <c r="AF4" s="220" t="s">
        <v>279</v>
      </c>
      <c r="AG4" s="359" t="s">
        <v>109</v>
      </c>
      <c r="AH4" s="359" t="s">
        <v>110</v>
      </c>
      <c r="AI4" s="359" t="s">
        <v>111</v>
      </c>
      <c r="AJ4" s="360" t="s">
        <v>56</v>
      </c>
      <c r="AL4" s="116"/>
      <c r="AM4" s="84"/>
      <c r="AN4" s="131"/>
      <c r="AO4" s="294"/>
      <c r="AP4" s="294"/>
      <c r="AQ4" s="294"/>
      <c r="AR4" s="326"/>
      <c r="AS4" s="32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</row>
    <row r="5" spans="1:62" s="180" customFormat="1" ht="18" customHeight="1" x14ac:dyDescent="0.25">
      <c r="A5" s="715" t="s">
        <v>3</v>
      </c>
      <c r="B5" s="615" t="s">
        <v>69</v>
      </c>
      <c r="C5" s="507" t="s">
        <v>9</v>
      </c>
      <c r="D5" s="507">
        <v>100</v>
      </c>
      <c r="E5" s="365">
        <f>D5/20</f>
        <v>5</v>
      </c>
      <c r="F5" s="365"/>
      <c r="G5" s="365"/>
      <c r="H5" s="366"/>
      <c r="I5" s="569" t="s">
        <v>41</v>
      </c>
      <c r="J5" s="507" t="s">
        <v>9</v>
      </c>
      <c r="K5" s="507">
        <v>70</v>
      </c>
      <c r="L5" s="365">
        <f>K5/20</f>
        <v>3.5</v>
      </c>
      <c r="M5" s="365"/>
      <c r="N5" s="365"/>
      <c r="O5" s="367"/>
      <c r="P5" s="570" t="s">
        <v>289</v>
      </c>
      <c r="Q5" s="139" t="s">
        <v>290</v>
      </c>
      <c r="R5" s="507">
        <v>100</v>
      </c>
      <c r="S5" s="372">
        <f>R5/20</f>
        <v>5</v>
      </c>
      <c r="T5" s="75"/>
      <c r="U5" s="75"/>
      <c r="V5" s="99"/>
      <c r="W5" s="569" t="s">
        <v>41</v>
      </c>
      <c r="X5" s="507" t="s">
        <v>9</v>
      </c>
      <c r="Y5" s="507">
        <v>80</v>
      </c>
      <c r="Z5" s="365">
        <f>Y5/20</f>
        <v>4</v>
      </c>
      <c r="AA5" s="365"/>
      <c r="AB5" s="365"/>
      <c r="AC5" s="367"/>
      <c r="AD5" s="570" t="s">
        <v>100</v>
      </c>
      <c r="AE5" s="507" t="s">
        <v>101</v>
      </c>
      <c r="AF5" s="507">
        <v>100</v>
      </c>
      <c r="AG5" s="365">
        <f>AF5/20</f>
        <v>5</v>
      </c>
      <c r="AH5" s="365"/>
      <c r="AI5" s="365"/>
      <c r="AJ5" s="368"/>
      <c r="AL5" s="116"/>
      <c r="AM5" s="84"/>
      <c r="AN5" s="131"/>
      <c r="AO5" s="294"/>
      <c r="AP5" s="294"/>
      <c r="AQ5" s="294"/>
      <c r="AR5" s="326"/>
      <c r="AS5" s="323"/>
      <c r="AT5" s="324"/>
      <c r="AU5" s="324"/>
      <c r="AV5" s="324"/>
      <c r="AW5" s="324"/>
    </row>
    <row r="6" spans="1:62" s="180" customFormat="1" ht="18" customHeight="1" x14ac:dyDescent="0.25">
      <c r="A6" s="700"/>
      <c r="B6" s="615"/>
      <c r="C6" s="507"/>
      <c r="D6" s="507"/>
      <c r="E6" s="365"/>
      <c r="F6" s="365"/>
      <c r="G6" s="365"/>
      <c r="H6" s="366"/>
      <c r="I6" s="569"/>
      <c r="J6" s="138" t="s">
        <v>102</v>
      </c>
      <c r="K6" s="138">
        <v>20</v>
      </c>
      <c r="L6" s="365">
        <f>K6/20</f>
        <v>1</v>
      </c>
      <c r="M6" s="365"/>
      <c r="N6" s="365"/>
      <c r="O6" s="367"/>
      <c r="P6" s="629"/>
      <c r="Q6" s="507"/>
      <c r="R6" s="507"/>
      <c r="S6" s="75"/>
      <c r="T6" s="75"/>
      <c r="U6" s="75"/>
      <c r="V6" s="99"/>
      <c r="W6" s="569"/>
      <c r="X6" s="138" t="s">
        <v>102</v>
      </c>
      <c r="Y6" s="138">
        <v>20</v>
      </c>
      <c r="Z6" s="365">
        <f>Y6/20</f>
        <v>1</v>
      </c>
      <c r="AA6" s="365"/>
      <c r="AB6" s="365"/>
      <c r="AC6" s="367"/>
      <c r="AD6" s="629"/>
      <c r="AE6" s="507"/>
      <c r="AF6" s="507"/>
      <c r="AG6" s="365"/>
      <c r="AH6" s="365"/>
      <c r="AI6" s="365"/>
      <c r="AJ6" s="368"/>
      <c r="AL6" s="116"/>
      <c r="AM6" s="327"/>
      <c r="AN6" s="131"/>
      <c r="AO6" s="294"/>
      <c r="AP6" s="294"/>
      <c r="AQ6" s="294"/>
      <c r="AR6" s="326"/>
      <c r="AS6" s="323"/>
      <c r="AT6" s="324"/>
      <c r="AU6" s="324"/>
      <c r="AV6" s="324"/>
      <c r="AW6" s="324"/>
    </row>
    <row r="7" spans="1:62" s="180" customFormat="1" ht="18" customHeight="1" x14ac:dyDescent="0.25">
      <c r="A7" s="715" t="s">
        <v>37</v>
      </c>
      <c r="B7" s="612" t="s">
        <v>359</v>
      </c>
      <c r="C7" s="139" t="s">
        <v>266</v>
      </c>
      <c r="D7" s="507">
        <v>65</v>
      </c>
      <c r="E7" s="224"/>
      <c r="F7" s="224">
        <f>D7/35</f>
        <v>1.8571428571428572</v>
      </c>
      <c r="G7" s="254"/>
      <c r="H7" s="368"/>
      <c r="I7" s="632" t="s">
        <v>360</v>
      </c>
      <c r="J7" s="120" t="s">
        <v>309</v>
      </c>
      <c r="K7" s="120">
        <v>95</v>
      </c>
      <c r="L7" s="224"/>
      <c r="M7" s="224">
        <f>K7*0.65/35</f>
        <v>1.7642857142857142</v>
      </c>
      <c r="N7" s="224"/>
      <c r="O7" s="367"/>
      <c r="P7" s="588" t="s">
        <v>319</v>
      </c>
      <c r="Q7" s="139" t="s">
        <v>162</v>
      </c>
      <c r="R7" s="507">
        <v>12</v>
      </c>
      <c r="S7" s="190"/>
      <c r="T7" s="190"/>
      <c r="U7" s="121">
        <f>R7/100</f>
        <v>0.12</v>
      </c>
      <c r="V7" s="368"/>
      <c r="W7" s="564" t="s">
        <v>306</v>
      </c>
      <c r="X7" s="302" t="s">
        <v>361</v>
      </c>
      <c r="Y7" s="139">
        <v>75</v>
      </c>
      <c r="Z7" s="369"/>
      <c r="AA7" s="369">
        <f>Y7*0.5/35</f>
        <v>1.0714285714285714</v>
      </c>
      <c r="AB7" s="224"/>
      <c r="AC7" s="368"/>
      <c r="AD7" s="564" t="s">
        <v>233</v>
      </c>
      <c r="AE7" s="139" t="s">
        <v>65</v>
      </c>
      <c r="AF7" s="139">
        <v>75</v>
      </c>
      <c r="AG7" s="522"/>
      <c r="AH7" s="224">
        <f>AF7/35</f>
        <v>2.1428571428571428</v>
      </c>
      <c r="AI7" s="224"/>
      <c r="AJ7" s="368"/>
      <c r="AL7" s="277"/>
      <c r="AM7" s="84"/>
      <c r="AN7" s="84"/>
      <c r="AO7" s="317"/>
      <c r="AP7" s="317"/>
      <c r="AQ7" s="317"/>
      <c r="AR7" s="326"/>
      <c r="AS7" s="323"/>
      <c r="AT7" s="324"/>
      <c r="AU7" s="324"/>
      <c r="AV7" s="324"/>
      <c r="AW7" s="324"/>
    </row>
    <row r="8" spans="1:62" s="180" customFormat="1" ht="18" customHeight="1" x14ac:dyDescent="0.25">
      <c r="A8" s="715"/>
      <c r="B8" s="657"/>
      <c r="C8" s="491" t="s">
        <v>303</v>
      </c>
      <c r="D8" s="507">
        <v>17</v>
      </c>
      <c r="E8" s="224">
        <f>D8/35</f>
        <v>0.48571428571428571</v>
      </c>
      <c r="F8" s="224"/>
      <c r="G8" s="224"/>
      <c r="H8" s="368"/>
      <c r="I8" s="632"/>
      <c r="J8" s="120" t="s">
        <v>310</v>
      </c>
      <c r="K8" s="120">
        <v>20</v>
      </c>
      <c r="L8" s="224"/>
      <c r="M8" s="224"/>
      <c r="N8" s="224">
        <f>K8/100</f>
        <v>0.2</v>
      </c>
      <c r="O8" s="367"/>
      <c r="P8" s="589"/>
      <c r="Q8" s="139" t="s">
        <v>163</v>
      </c>
      <c r="R8" s="139">
        <v>25</v>
      </c>
      <c r="S8" s="190"/>
      <c r="T8" s="190"/>
      <c r="U8" s="121">
        <f>R8/100</f>
        <v>0.25</v>
      </c>
      <c r="V8" s="368"/>
      <c r="W8" s="565"/>
      <c r="X8" s="507" t="s">
        <v>203</v>
      </c>
      <c r="Y8" s="507">
        <v>25</v>
      </c>
      <c r="Z8" s="369"/>
      <c r="AA8" s="369"/>
      <c r="AB8" s="224">
        <f>Y8/100</f>
        <v>0.25</v>
      </c>
      <c r="AC8" s="368"/>
      <c r="AD8" s="565"/>
      <c r="AE8" s="507" t="s">
        <v>234</v>
      </c>
      <c r="AF8" s="507">
        <v>15</v>
      </c>
      <c r="AG8" s="523">
        <f>AF8/100</f>
        <v>0.15</v>
      </c>
      <c r="AH8" s="369"/>
      <c r="AI8" s="224"/>
      <c r="AJ8" s="368"/>
      <c r="AL8" s="277"/>
      <c r="AM8" s="84"/>
      <c r="AN8" s="547"/>
      <c r="AO8" s="479"/>
      <c r="AP8" s="317"/>
      <c r="AQ8" s="317"/>
      <c r="AR8" s="326"/>
      <c r="AS8" s="323"/>
      <c r="AT8" s="324"/>
      <c r="AU8" s="324"/>
      <c r="AV8" s="324"/>
      <c r="AW8" s="324"/>
    </row>
    <row r="9" spans="1:62" s="180" customFormat="1" ht="18" customHeight="1" x14ac:dyDescent="0.25">
      <c r="A9" s="715"/>
      <c r="B9" s="657"/>
      <c r="C9" s="120" t="s">
        <v>302</v>
      </c>
      <c r="D9" s="507">
        <v>30</v>
      </c>
      <c r="E9" s="224"/>
      <c r="F9" s="224"/>
      <c r="G9" s="224">
        <f>D9/100</f>
        <v>0.3</v>
      </c>
      <c r="H9" s="368"/>
      <c r="I9" s="632"/>
      <c r="J9" s="120"/>
      <c r="K9" s="120"/>
      <c r="L9" s="374"/>
      <c r="M9" s="374"/>
      <c r="N9" s="224"/>
      <c r="O9" s="367"/>
      <c r="P9" s="589"/>
      <c r="Q9" s="139" t="s">
        <v>247</v>
      </c>
      <c r="R9" s="139">
        <v>15</v>
      </c>
      <c r="S9" s="139"/>
      <c r="T9" s="139"/>
      <c r="U9" s="121">
        <f>R9/100</f>
        <v>0.15</v>
      </c>
      <c r="V9" s="368"/>
      <c r="W9" s="565"/>
      <c r="X9" s="200" t="s">
        <v>305</v>
      </c>
      <c r="Y9" s="507">
        <v>25</v>
      </c>
      <c r="Z9" s="371"/>
      <c r="AA9" s="224">
        <f>Y9/140</f>
        <v>0.17857142857142858</v>
      </c>
      <c r="AB9" s="224"/>
      <c r="AC9" s="368"/>
      <c r="AD9" s="565"/>
      <c r="AE9" s="370" t="s">
        <v>57</v>
      </c>
      <c r="AF9" s="507">
        <v>10</v>
      </c>
      <c r="AG9" s="522"/>
      <c r="AH9" s="224"/>
      <c r="AI9" s="224">
        <f>AF9/100</f>
        <v>0.1</v>
      </c>
      <c r="AJ9" s="368"/>
      <c r="AL9" s="277"/>
      <c r="AM9" s="84"/>
      <c r="AN9" s="84"/>
      <c r="AO9" s="479"/>
      <c r="AP9" s="317"/>
      <c r="AQ9" s="317"/>
      <c r="AR9" s="326"/>
      <c r="AS9" s="323"/>
      <c r="AT9" s="324"/>
      <c r="AU9" s="324"/>
      <c r="AV9" s="324"/>
      <c r="AW9" s="324"/>
    </row>
    <row r="10" spans="1:62" s="180" customFormat="1" ht="18" customHeight="1" x14ac:dyDescent="0.25">
      <c r="A10" s="715"/>
      <c r="B10" s="657"/>
      <c r="C10" s="121" t="s">
        <v>304</v>
      </c>
      <c r="D10" s="120" t="s">
        <v>292</v>
      </c>
      <c r="E10" s="224"/>
      <c r="F10" s="224"/>
      <c r="G10" s="224"/>
      <c r="H10" s="368"/>
      <c r="I10" s="632"/>
      <c r="J10" s="120"/>
      <c r="K10" s="120"/>
      <c r="L10" s="224"/>
      <c r="M10" s="224"/>
      <c r="N10" s="224"/>
      <c r="O10" s="367"/>
      <c r="P10" s="589"/>
      <c r="Q10" s="139" t="s">
        <v>149</v>
      </c>
      <c r="R10" s="507" t="s">
        <v>116</v>
      </c>
      <c r="S10" s="139"/>
      <c r="T10" s="139"/>
      <c r="U10" s="139"/>
      <c r="V10" s="403"/>
      <c r="W10" s="565"/>
      <c r="X10" s="200"/>
      <c r="Y10" s="507"/>
      <c r="Z10" s="371"/>
      <c r="AA10" s="224"/>
      <c r="AB10" s="224"/>
      <c r="AC10" s="368"/>
      <c r="AD10" s="565"/>
      <c r="AE10" s="507" t="s">
        <v>235</v>
      </c>
      <c r="AF10" s="507" t="s">
        <v>116</v>
      </c>
      <c r="AG10" s="523"/>
      <c r="AH10" s="224"/>
      <c r="AI10" s="224"/>
      <c r="AJ10" s="368"/>
      <c r="AL10" s="277"/>
      <c r="AM10" s="131"/>
      <c r="AN10" s="103"/>
      <c r="AO10" s="479"/>
      <c r="AP10" s="317"/>
      <c r="AQ10" s="317"/>
      <c r="AR10" s="326"/>
      <c r="AS10" s="323"/>
      <c r="AT10" s="324"/>
      <c r="AU10" s="324"/>
      <c r="AV10" s="324"/>
      <c r="AW10" s="324"/>
    </row>
    <row r="11" spans="1:62" s="180" customFormat="1" ht="18" customHeight="1" x14ac:dyDescent="0.25">
      <c r="A11" s="715"/>
      <c r="B11" s="658"/>
      <c r="C11" s="120"/>
      <c r="D11" s="120"/>
      <c r="E11" s="224"/>
      <c r="F11" s="224"/>
      <c r="G11" s="224"/>
      <c r="H11" s="368"/>
      <c r="I11" s="632"/>
      <c r="J11" s="120"/>
      <c r="K11" s="120"/>
      <c r="L11" s="224"/>
      <c r="M11" s="224"/>
      <c r="N11" s="224"/>
      <c r="O11" s="367"/>
      <c r="P11" s="589"/>
      <c r="Q11" s="139" t="s">
        <v>65</v>
      </c>
      <c r="R11" s="121">
        <v>15</v>
      </c>
      <c r="S11" s="376"/>
      <c r="T11" s="376">
        <f>R11/35</f>
        <v>0.42857142857142855</v>
      </c>
      <c r="U11" s="376"/>
      <c r="V11" s="99"/>
      <c r="W11" s="566"/>
      <c r="X11" s="200"/>
      <c r="Y11" s="507"/>
      <c r="Z11" s="371"/>
      <c r="AA11" s="224"/>
      <c r="AB11" s="224"/>
      <c r="AC11" s="368"/>
      <c r="AD11" s="566"/>
      <c r="AE11" s="507"/>
      <c r="AF11" s="507"/>
      <c r="AG11" s="224"/>
      <c r="AH11" s="224"/>
      <c r="AI11" s="224"/>
      <c r="AJ11" s="368"/>
      <c r="AL11" s="277"/>
      <c r="AM11" s="84"/>
      <c r="AN11" s="84"/>
      <c r="AO11" s="317"/>
      <c r="AP11" s="317"/>
      <c r="AQ11" s="317"/>
      <c r="AR11" s="326"/>
      <c r="AS11" s="323"/>
      <c r="AT11" s="324"/>
      <c r="AU11" s="324"/>
      <c r="AV11" s="324"/>
      <c r="AW11" s="324"/>
    </row>
    <row r="12" spans="1:62" s="180" customFormat="1" ht="18" customHeight="1" x14ac:dyDescent="0.25">
      <c r="A12" s="701" t="s">
        <v>38</v>
      </c>
      <c r="B12" s="612" t="s">
        <v>212</v>
      </c>
      <c r="C12" s="121" t="s">
        <v>127</v>
      </c>
      <c r="D12" s="142">
        <v>25</v>
      </c>
      <c r="E12" s="369">
        <f>D12/85</f>
        <v>0.29411764705882354</v>
      </c>
      <c r="F12" s="369"/>
      <c r="G12" s="224"/>
      <c r="H12" s="368"/>
      <c r="I12" s="564" t="s">
        <v>362</v>
      </c>
      <c r="J12" s="120" t="s">
        <v>104</v>
      </c>
      <c r="K12" s="120">
        <v>30</v>
      </c>
      <c r="L12" s="369"/>
      <c r="M12" s="369"/>
      <c r="N12" s="224">
        <f>K12/100</f>
        <v>0.3</v>
      </c>
      <c r="O12" s="367"/>
      <c r="P12" s="589"/>
      <c r="Q12" s="139" t="s">
        <v>320</v>
      </c>
      <c r="R12" s="121" t="s">
        <v>316</v>
      </c>
      <c r="S12" s="376"/>
      <c r="T12" s="376"/>
      <c r="U12" s="376"/>
      <c r="V12" s="368"/>
      <c r="W12" s="564" t="s">
        <v>307</v>
      </c>
      <c r="X12" s="139" t="s">
        <v>308</v>
      </c>
      <c r="Y12" s="139">
        <v>20</v>
      </c>
      <c r="Z12" s="372"/>
      <c r="AA12" s="372">
        <f>Y12/35</f>
        <v>0.5714285714285714</v>
      </c>
      <c r="AB12" s="240"/>
      <c r="AC12" s="368"/>
      <c r="AD12" s="564" t="s">
        <v>123</v>
      </c>
      <c r="AE12" s="121" t="s">
        <v>64</v>
      </c>
      <c r="AF12" s="204">
        <v>30</v>
      </c>
      <c r="AG12" s="369"/>
      <c r="AH12" s="369"/>
      <c r="AI12" s="224">
        <f>AF12/100</f>
        <v>0.3</v>
      </c>
      <c r="AJ12" s="368"/>
      <c r="AL12" s="116"/>
      <c r="AM12" s="84"/>
      <c r="AN12" s="84"/>
      <c r="AO12" s="322"/>
      <c r="AP12" s="298"/>
      <c r="AQ12" s="294"/>
      <c r="AR12" s="326"/>
      <c r="AS12" s="323"/>
      <c r="AT12" s="324"/>
      <c r="AU12" s="324"/>
      <c r="AV12" s="324"/>
      <c r="AW12" s="324"/>
    </row>
    <row r="13" spans="1:62" s="180" customFormat="1" ht="18" customHeight="1" x14ac:dyDescent="0.25">
      <c r="A13" s="715"/>
      <c r="B13" s="613"/>
      <c r="C13" s="121" t="s">
        <v>39</v>
      </c>
      <c r="D13" s="142">
        <v>5</v>
      </c>
      <c r="E13" s="369"/>
      <c r="F13" s="224"/>
      <c r="G13" s="224">
        <f>D13/100</f>
        <v>0.05</v>
      </c>
      <c r="H13" s="368"/>
      <c r="I13" s="565"/>
      <c r="J13" s="139" t="s">
        <v>105</v>
      </c>
      <c r="K13" s="507">
        <v>15</v>
      </c>
      <c r="L13" s="369">
        <f>K13/15</f>
        <v>1</v>
      </c>
      <c r="M13" s="224"/>
      <c r="N13" s="369"/>
      <c r="O13" s="367"/>
      <c r="P13" s="589"/>
      <c r="Q13" s="139" t="s">
        <v>322</v>
      </c>
      <c r="R13" s="507">
        <v>20</v>
      </c>
      <c r="S13" s="373">
        <f>R13/100</f>
        <v>0.2</v>
      </c>
      <c r="T13" s="373"/>
      <c r="U13" s="240"/>
      <c r="V13" s="99"/>
      <c r="W13" s="647"/>
      <c r="X13" s="139" t="s">
        <v>96</v>
      </c>
      <c r="Y13" s="139">
        <v>70</v>
      </c>
      <c r="Z13" s="372"/>
      <c r="AA13" s="240"/>
      <c r="AB13" s="372">
        <f>Y13/100</f>
        <v>0.7</v>
      </c>
      <c r="AC13" s="368"/>
      <c r="AD13" s="565"/>
      <c r="AE13" s="494" t="s">
        <v>124</v>
      </c>
      <c r="AF13" s="204">
        <v>15</v>
      </c>
      <c r="AG13" s="369">
        <f>AF13/70</f>
        <v>0.21428571428571427</v>
      </c>
      <c r="AH13" s="224"/>
      <c r="AI13" s="369"/>
      <c r="AJ13" s="368"/>
      <c r="AL13" s="116"/>
      <c r="AM13" s="277"/>
      <c r="AN13" s="215"/>
      <c r="AO13" s="215"/>
      <c r="AP13" s="299"/>
      <c r="AQ13" s="299"/>
      <c r="AR13" s="294"/>
      <c r="AS13" s="300"/>
      <c r="AT13" s="324"/>
      <c r="AU13" s="324"/>
      <c r="AV13" s="324"/>
      <c r="AW13" s="324"/>
      <c r="AX13" s="128"/>
      <c r="AY13" s="128"/>
      <c r="AZ13" s="128"/>
    </row>
    <row r="14" spans="1:62" s="180" customFormat="1" ht="18" customHeight="1" x14ac:dyDescent="0.25">
      <c r="A14" s="715"/>
      <c r="B14" s="613"/>
      <c r="C14" s="121" t="s">
        <v>178</v>
      </c>
      <c r="D14" s="121">
        <v>30</v>
      </c>
      <c r="E14" s="369"/>
      <c r="F14" s="369">
        <f>D14/55</f>
        <v>0.54545454545454541</v>
      </c>
      <c r="G14" s="224"/>
      <c r="H14" s="368"/>
      <c r="I14" s="565"/>
      <c r="J14" s="121" t="s">
        <v>39</v>
      </c>
      <c r="K14" s="507">
        <v>5</v>
      </c>
      <c r="L14" s="371"/>
      <c r="M14" s="371"/>
      <c r="N14" s="224">
        <f>K14/100</f>
        <v>0.05</v>
      </c>
      <c r="O14" s="367"/>
      <c r="P14" s="590"/>
      <c r="Q14" s="139"/>
      <c r="R14" s="139"/>
      <c r="S14" s="372"/>
      <c r="T14" s="372"/>
      <c r="U14" s="240"/>
      <c r="V14" s="99"/>
      <c r="W14" s="647"/>
      <c r="X14" s="143" t="s">
        <v>57</v>
      </c>
      <c r="Y14" s="139">
        <v>5</v>
      </c>
      <c r="Z14" s="372"/>
      <c r="AA14" s="372"/>
      <c r="AB14" s="372">
        <f>Y14/100</f>
        <v>0.05</v>
      </c>
      <c r="AC14" s="368"/>
      <c r="AD14" s="565"/>
      <c r="AE14" s="121" t="s">
        <v>125</v>
      </c>
      <c r="AF14" s="204">
        <v>15</v>
      </c>
      <c r="AG14" s="369"/>
      <c r="AH14" s="369"/>
      <c r="AI14" s="224">
        <f>AF14/100</f>
        <v>0.15</v>
      </c>
      <c r="AJ14" s="368"/>
      <c r="AL14" s="711"/>
      <c r="AM14" s="131"/>
      <c r="AN14" s="103"/>
      <c r="AO14" s="479"/>
      <c r="AP14" s="479"/>
      <c r="AQ14" s="317"/>
      <c r="AR14" s="299"/>
      <c r="AS14" s="300"/>
      <c r="AT14" s="324"/>
      <c r="AU14" s="324"/>
      <c r="AV14" s="324"/>
      <c r="AW14" s="324"/>
      <c r="AX14" s="128"/>
      <c r="AY14" s="128"/>
      <c r="AZ14" s="128"/>
    </row>
    <row r="15" spans="1:62" s="180" customFormat="1" ht="18" customHeight="1" x14ac:dyDescent="0.25">
      <c r="A15" s="715"/>
      <c r="B15" s="613"/>
      <c r="C15" s="121" t="s">
        <v>103</v>
      </c>
      <c r="D15" s="121">
        <v>10</v>
      </c>
      <c r="E15" s="371"/>
      <c r="F15" s="371"/>
      <c r="G15" s="224">
        <f>D15/100</f>
        <v>0.1</v>
      </c>
      <c r="H15" s="368"/>
      <c r="I15" s="565"/>
      <c r="J15" s="139" t="s">
        <v>215</v>
      </c>
      <c r="K15" s="139">
        <v>20</v>
      </c>
      <c r="L15" s="371"/>
      <c r="M15" s="371">
        <f>K15*0.8/35</f>
        <v>0.45714285714285713</v>
      </c>
      <c r="N15" s="371"/>
      <c r="O15" s="367"/>
      <c r="P15" s="625" t="s">
        <v>321</v>
      </c>
      <c r="Q15" s="139" t="s">
        <v>317</v>
      </c>
      <c r="R15" s="507">
        <v>100</v>
      </c>
      <c r="S15" s="373"/>
      <c r="T15" s="373">
        <f>R15*0.8/35</f>
        <v>2.2857142857142856</v>
      </c>
      <c r="U15" s="373"/>
      <c r="V15" s="99"/>
      <c r="W15" s="647"/>
      <c r="X15" s="139"/>
      <c r="Y15" s="139"/>
      <c r="Z15" s="373"/>
      <c r="AA15" s="373"/>
      <c r="AB15" s="373"/>
      <c r="AC15" s="368"/>
      <c r="AD15" s="565"/>
      <c r="AE15" s="121" t="s">
        <v>164</v>
      </c>
      <c r="AF15" s="187">
        <v>30</v>
      </c>
      <c r="AG15" s="371"/>
      <c r="AH15" s="374">
        <f>AF23/55</f>
        <v>0.18181818181818182</v>
      </c>
      <c r="AI15" s="371"/>
      <c r="AJ15" s="368"/>
      <c r="AL15" s="321"/>
      <c r="AM15" s="131"/>
      <c r="AN15" s="103"/>
      <c r="AO15" s="479"/>
      <c r="AP15" s="317"/>
      <c r="AQ15" s="317"/>
      <c r="AR15" s="548"/>
      <c r="AS15" s="300"/>
      <c r="AT15" s="324"/>
      <c r="AU15" s="324"/>
      <c r="AV15" s="324"/>
      <c r="AW15" s="324"/>
      <c r="AX15" s="128"/>
      <c r="AY15" s="128"/>
      <c r="AZ15" s="128"/>
    </row>
    <row r="16" spans="1:62" s="180" customFormat="1" ht="18" customHeight="1" x14ac:dyDescent="0.25">
      <c r="A16" s="715"/>
      <c r="B16" s="614"/>
      <c r="C16" s="121"/>
      <c r="D16" s="142"/>
      <c r="E16" s="371"/>
      <c r="F16" s="369"/>
      <c r="G16" s="371"/>
      <c r="H16" s="368"/>
      <c r="I16" s="566"/>
      <c r="J16" s="139"/>
      <c r="K16" s="139"/>
      <c r="L16" s="371"/>
      <c r="M16" s="371"/>
      <c r="N16" s="371"/>
      <c r="O16" s="367"/>
      <c r="P16" s="625"/>
      <c r="Q16" s="139" t="s">
        <v>318</v>
      </c>
      <c r="R16" s="139"/>
      <c r="S16" s="372"/>
      <c r="T16" s="372"/>
      <c r="U16" s="373"/>
      <c r="V16" s="99"/>
      <c r="W16" s="648"/>
      <c r="X16" s="441"/>
      <c r="Y16" s="139"/>
      <c r="Z16" s="373"/>
      <c r="AA16" s="373"/>
      <c r="AB16" s="373"/>
      <c r="AC16" s="368"/>
      <c r="AD16" s="566"/>
      <c r="AE16" s="205"/>
      <c r="AF16" s="187"/>
      <c r="AG16" s="371"/>
      <c r="AH16" s="371"/>
      <c r="AI16" s="371"/>
      <c r="AJ16" s="368"/>
      <c r="AL16" s="321"/>
      <c r="AM16" s="103"/>
      <c r="AN16" s="103"/>
      <c r="AO16" s="317"/>
      <c r="AP16" s="317"/>
      <c r="AQ16" s="317"/>
      <c r="AR16" s="299"/>
      <c r="AS16" s="300"/>
      <c r="AT16" s="324"/>
      <c r="AU16" s="324"/>
      <c r="AV16" s="324"/>
      <c r="AW16" s="324"/>
      <c r="AX16" s="128"/>
      <c r="AY16" s="128"/>
      <c r="AZ16" s="128"/>
    </row>
    <row r="17" spans="1:62" ht="18" customHeight="1" x14ac:dyDescent="0.25">
      <c r="A17" s="716" t="s">
        <v>50</v>
      </c>
      <c r="B17" s="604" t="s">
        <v>106</v>
      </c>
      <c r="C17" s="139" t="s">
        <v>95</v>
      </c>
      <c r="D17" s="139">
        <v>75</v>
      </c>
      <c r="E17" s="374"/>
      <c r="F17" s="374"/>
      <c r="G17" s="224">
        <f>D17/100</f>
        <v>0.75</v>
      </c>
      <c r="H17" s="368"/>
      <c r="I17" s="588" t="s">
        <v>106</v>
      </c>
      <c r="J17" s="139" t="s">
        <v>107</v>
      </c>
      <c r="K17" s="139">
        <v>75</v>
      </c>
      <c r="L17" s="374"/>
      <c r="M17" s="374"/>
      <c r="N17" s="224">
        <f>K17/100</f>
        <v>0.75</v>
      </c>
      <c r="O17" s="367"/>
      <c r="P17" s="625"/>
      <c r="Q17" s="140"/>
      <c r="R17" s="140"/>
      <c r="S17" s="140"/>
      <c r="T17" s="140"/>
      <c r="U17" s="140"/>
      <c r="V17" s="368"/>
      <c r="W17" s="588" t="s">
        <v>106</v>
      </c>
      <c r="X17" s="139" t="s">
        <v>95</v>
      </c>
      <c r="Y17" s="139">
        <v>75</v>
      </c>
      <c r="Z17" s="374"/>
      <c r="AA17" s="374"/>
      <c r="AB17" s="224">
        <f>Y17/100</f>
        <v>0.75</v>
      </c>
      <c r="AC17" s="368"/>
      <c r="AD17" s="588" t="s">
        <v>106</v>
      </c>
      <c r="AE17" s="139" t="s">
        <v>95</v>
      </c>
      <c r="AF17" s="139">
        <v>75</v>
      </c>
      <c r="AG17" s="374"/>
      <c r="AH17" s="374"/>
      <c r="AI17" s="224">
        <f>AF17/100</f>
        <v>0.75</v>
      </c>
      <c r="AJ17" s="368"/>
      <c r="AL17" s="321"/>
      <c r="AM17" s="131"/>
      <c r="AN17" s="84"/>
      <c r="AO17" s="480"/>
      <c r="AP17" s="317"/>
      <c r="AQ17" s="317"/>
      <c r="AR17" s="299"/>
      <c r="AS17" s="300"/>
      <c r="AT17" s="510"/>
      <c r="AU17" s="84"/>
      <c r="AV17" s="84"/>
      <c r="AW17" s="508"/>
      <c r="AX17" s="510"/>
      <c r="AY17" s="84"/>
      <c r="AZ17" s="508"/>
      <c r="BA17" s="508"/>
      <c r="BB17" s="510"/>
      <c r="BC17" s="84"/>
      <c r="BD17" s="84"/>
      <c r="BE17" s="505"/>
      <c r="BF17" s="510"/>
      <c r="BG17" s="84"/>
      <c r="BH17" s="508"/>
      <c r="BI17" s="505"/>
      <c r="BJ17" s="505"/>
    </row>
    <row r="18" spans="1:62" ht="18" customHeight="1" x14ac:dyDescent="0.25">
      <c r="A18" s="717"/>
      <c r="B18" s="605"/>
      <c r="C18" s="622" t="s">
        <v>98</v>
      </c>
      <c r="D18" s="139"/>
      <c r="E18" s="374"/>
      <c r="F18" s="374"/>
      <c r="G18" s="374"/>
      <c r="H18" s="368"/>
      <c r="I18" s="589"/>
      <c r="J18" s="622" t="s">
        <v>108</v>
      </c>
      <c r="K18" s="139"/>
      <c r="L18" s="374"/>
      <c r="M18" s="374"/>
      <c r="N18" s="374"/>
      <c r="O18" s="367"/>
      <c r="P18" s="625"/>
      <c r="Q18" s="121" t="s">
        <v>371</v>
      </c>
      <c r="R18" s="139"/>
      <c r="S18" s="372"/>
      <c r="T18" s="240"/>
      <c r="U18" s="372"/>
      <c r="V18" s="99"/>
      <c r="W18" s="589"/>
      <c r="X18" s="622" t="s">
        <v>98</v>
      </c>
      <c r="Y18" s="139"/>
      <c r="Z18" s="374"/>
      <c r="AA18" s="374"/>
      <c r="AB18" s="374"/>
      <c r="AC18" s="368"/>
      <c r="AD18" s="589"/>
      <c r="AE18" s="622" t="s">
        <v>98</v>
      </c>
      <c r="AF18" s="139"/>
      <c r="AG18" s="374"/>
      <c r="AH18" s="374"/>
      <c r="AI18" s="374"/>
      <c r="AJ18" s="368"/>
      <c r="AL18" s="321"/>
      <c r="AM18" s="84"/>
      <c r="AN18" s="84"/>
      <c r="AO18" s="480"/>
      <c r="AP18" s="480"/>
      <c r="AQ18" s="480"/>
      <c r="AR18" s="326"/>
      <c r="AS18" s="323"/>
      <c r="AT18" s="510"/>
      <c r="AU18" s="84"/>
      <c r="AV18" s="84"/>
      <c r="AW18" s="508"/>
      <c r="AX18" s="510"/>
      <c r="AY18" s="171"/>
      <c r="AZ18" s="84"/>
      <c r="BA18" s="508"/>
      <c r="BB18" s="510"/>
      <c r="BC18" s="171"/>
      <c r="BD18" s="84"/>
      <c r="BE18" s="505"/>
      <c r="BF18" s="510"/>
      <c r="BG18" s="171"/>
      <c r="BH18" s="84"/>
      <c r="BI18" s="505"/>
      <c r="BJ18" s="505"/>
    </row>
    <row r="19" spans="1:62" ht="18" customHeight="1" x14ac:dyDescent="0.25">
      <c r="A19" s="717"/>
      <c r="B19" s="605"/>
      <c r="C19" s="623"/>
      <c r="D19" s="139"/>
      <c r="E19" s="374"/>
      <c r="F19" s="374"/>
      <c r="G19" s="374"/>
      <c r="H19" s="368"/>
      <c r="I19" s="589"/>
      <c r="J19" s="623"/>
      <c r="K19" s="139"/>
      <c r="L19" s="374"/>
      <c r="M19" s="374"/>
      <c r="N19" s="374"/>
      <c r="O19" s="367"/>
      <c r="P19" s="625"/>
      <c r="Q19" s="121" t="s">
        <v>372</v>
      </c>
      <c r="R19" s="139"/>
      <c r="S19" s="373"/>
      <c r="T19" s="373"/>
      <c r="U19" s="373"/>
      <c r="V19" s="99"/>
      <c r="W19" s="589"/>
      <c r="X19" s="623"/>
      <c r="Y19" s="139"/>
      <c r="Z19" s="374"/>
      <c r="AA19" s="374"/>
      <c r="AB19" s="374"/>
      <c r="AC19" s="368"/>
      <c r="AD19" s="589"/>
      <c r="AE19" s="623"/>
      <c r="AF19" s="139"/>
      <c r="AG19" s="374"/>
      <c r="AH19" s="374"/>
      <c r="AI19" s="374"/>
      <c r="AJ19" s="368"/>
      <c r="AL19" s="116"/>
      <c r="AM19" s="215"/>
      <c r="AN19" s="215"/>
      <c r="AO19" s="299"/>
      <c r="AP19" s="299"/>
      <c r="AQ19" s="294"/>
      <c r="AR19" s="326"/>
      <c r="AS19" s="323"/>
      <c r="AT19" s="510"/>
      <c r="AU19" s="84"/>
      <c r="AV19" s="84"/>
      <c r="AW19" s="508"/>
      <c r="AX19" s="510"/>
      <c r="AY19" s="171"/>
      <c r="AZ19" s="84"/>
      <c r="BA19" s="508"/>
      <c r="BB19" s="510"/>
      <c r="BC19" s="171"/>
      <c r="BD19" s="84"/>
      <c r="BE19" s="505"/>
      <c r="BF19" s="510"/>
      <c r="BG19" s="171"/>
      <c r="BH19" s="84"/>
      <c r="BI19" s="505"/>
      <c r="BJ19" s="505"/>
    </row>
    <row r="20" spans="1:62" ht="18" customHeight="1" x14ac:dyDescent="0.25">
      <c r="A20" s="717"/>
      <c r="B20" s="605"/>
      <c r="C20" s="623"/>
      <c r="D20" s="139"/>
      <c r="E20" s="374"/>
      <c r="F20" s="374"/>
      <c r="G20" s="374"/>
      <c r="H20" s="368"/>
      <c r="I20" s="589"/>
      <c r="J20" s="623"/>
      <c r="K20" s="139"/>
      <c r="L20" s="374"/>
      <c r="M20" s="374"/>
      <c r="N20" s="374"/>
      <c r="O20" s="367"/>
      <c r="P20" s="625"/>
      <c r="Q20" s="139"/>
      <c r="R20" s="139"/>
      <c r="S20" s="191"/>
      <c r="T20" s="191"/>
      <c r="U20" s="191"/>
      <c r="V20" s="368"/>
      <c r="W20" s="589"/>
      <c r="X20" s="623"/>
      <c r="Y20" s="139"/>
      <c r="Z20" s="374"/>
      <c r="AA20" s="374"/>
      <c r="AB20" s="374"/>
      <c r="AC20" s="368"/>
      <c r="AD20" s="589"/>
      <c r="AE20" s="623"/>
      <c r="AF20" s="139"/>
      <c r="AG20" s="374"/>
      <c r="AH20" s="374"/>
      <c r="AI20" s="374"/>
      <c r="AJ20" s="368"/>
      <c r="AL20" s="116"/>
      <c r="AM20" s="215"/>
      <c r="AN20" s="508"/>
      <c r="AO20" s="299"/>
      <c r="AP20" s="299"/>
      <c r="AQ20" s="299"/>
      <c r="AR20" s="326"/>
      <c r="AS20" s="323"/>
      <c r="AT20" s="510"/>
      <c r="AU20" s="84"/>
      <c r="AV20" s="84"/>
      <c r="AW20" s="508"/>
      <c r="AX20" s="510"/>
      <c r="AY20" s="171"/>
      <c r="AZ20" s="508"/>
      <c r="BA20" s="508"/>
      <c r="BB20" s="510"/>
      <c r="BC20" s="171"/>
      <c r="BD20" s="84"/>
      <c r="BE20" s="505"/>
      <c r="BF20" s="510"/>
      <c r="BG20" s="171"/>
      <c r="BH20" s="508"/>
      <c r="BI20" s="505"/>
      <c r="BJ20" s="505"/>
    </row>
    <row r="21" spans="1:62" ht="18" customHeight="1" x14ac:dyDescent="0.25">
      <c r="A21" s="718"/>
      <c r="B21" s="606"/>
      <c r="C21" s="624"/>
      <c r="D21" s="139"/>
      <c r="E21" s="374"/>
      <c r="F21" s="374"/>
      <c r="G21" s="374"/>
      <c r="H21" s="368"/>
      <c r="I21" s="590"/>
      <c r="J21" s="624"/>
      <c r="K21" s="139"/>
      <c r="L21" s="374"/>
      <c r="M21" s="374"/>
      <c r="N21" s="374"/>
      <c r="O21" s="367"/>
      <c r="P21" s="625"/>
      <c r="Q21" s="139"/>
      <c r="R21" s="139"/>
      <c r="S21" s="190"/>
      <c r="T21" s="191"/>
      <c r="U21" s="190"/>
      <c r="V21" s="368"/>
      <c r="W21" s="590"/>
      <c r="X21" s="624"/>
      <c r="Y21" s="139"/>
      <c r="Z21" s="374"/>
      <c r="AA21" s="374"/>
      <c r="AB21" s="374"/>
      <c r="AC21" s="368"/>
      <c r="AD21" s="590"/>
      <c r="AE21" s="624"/>
      <c r="AF21" s="139"/>
      <c r="AG21" s="374"/>
      <c r="AH21" s="374"/>
      <c r="AI21" s="374"/>
      <c r="AJ21" s="368"/>
      <c r="AL21" s="116"/>
      <c r="AM21" s="215"/>
      <c r="AN21" s="215"/>
      <c r="AO21" s="299"/>
      <c r="AP21" s="440"/>
      <c r="AQ21" s="321"/>
      <c r="AR21" s="326"/>
      <c r="AS21" s="323"/>
      <c r="AT21" s="510"/>
      <c r="AU21" s="84"/>
      <c r="AV21" s="84"/>
      <c r="AW21" s="508"/>
      <c r="AX21" s="510"/>
      <c r="AY21" s="171"/>
      <c r="AZ21" s="508"/>
      <c r="BA21" s="508"/>
      <c r="BB21" s="510"/>
      <c r="BC21" s="171"/>
      <c r="BD21" s="84"/>
      <c r="BE21" s="505"/>
      <c r="BF21" s="510"/>
      <c r="BG21" s="171"/>
      <c r="BH21" s="508"/>
      <c r="BI21" s="505"/>
      <c r="BJ21" s="505"/>
    </row>
    <row r="22" spans="1:62" ht="18" customHeight="1" x14ac:dyDescent="0.25">
      <c r="A22" s="719" t="s">
        <v>40</v>
      </c>
      <c r="B22" s="713" t="s">
        <v>148</v>
      </c>
      <c r="C22" s="142" t="s">
        <v>64</v>
      </c>
      <c r="D22" s="139">
        <v>25</v>
      </c>
      <c r="E22" s="374"/>
      <c r="F22" s="374"/>
      <c r="G22" s="224">
        <f>D22/100</f>
        <v>0.25</v>
      </c>
      <c r="H22" s="368"/>
      <c r="I22" s="564" t="s">
        <v>213</v>
      </c>
      <c r="J22" s="120" t="s">
        <v>147</v>
      </c>
      <c r="K22" s="120">
        <v>1</v>
      </c>
      <c r="L22" s="374"/>
      <c r="M22" s="374"/>
      <c r="N22" s="224">
        <f>K22/100</f>
        <v>0.01</v>
      </c>
      <c r="O22" s="367"/>
      <c r="P22" s="588" t="s">
        <v>106</v>
      </c>
      <c r="Q22" s="121" t="s">
        <v>115</v>
      </c>
      <c r="R22" s="139">
        <v>75</v>
      </c>
      <c r="S22" s="372"/>
      <c r="T22" s="240"/>
      <c r="U22" s="372">
        <f>R22/100</f>
        <v>0.75</v>
      </c>
      <c r="V22" s="368"/>
      <c r="W22" s="564" t="s">
        <v>363</v>
      </c>
      <c r="X22" s="120" t="s">
        <v>323</v>
      </c>
      <c r="Y22" s="120">
        <v>8</v>
      </c>
      <c r="Z22" s="374"/>
      <c r="AA22" s="374"/>
      <c r="AB22" s="224">
        <f>Y22/100</f>
        <v>0.08</v>
      </c>
      <c r="AC22" s="368"/>
      <c r="AD22" s="564" t="s">
        <v>286</v>
      </c>
      <c r="AE22" s="507" t="s">
        <v>397</v>
      </c>
      <c r="AF22" s="507">
        <v>20</v>
      </c>
      <c r="AG22" s="374">
        <f>AF22/55</f>
        <v>0.36363636363636365</v>
      </c>
      <c r="AH22" s="374"/>
      <c r="AI22" s="224"/>
      <c r="AJ22" s="368"/>
      <c r="AL22" s="116"/>
      <c r="AM22" s="84"/>
      <c r="AN22" s="84"/>
      <c r="AO22" s="299"/>
      <c r="AP22" s="299"/>
      <c r="AQ22" s="299"/>
      <c r="AR22" s="310"/>
      <c r="AS22" s="323"/>
      <c r="AT22" s="325"/>
      <c r="AU22" s="508"/>
      <c r="AV22" s="508"/>
      <c r="AW22" s="133"/>
      <c r="AX22" s="134"/>
      <c r="AY22" s="84"/>
      <c r="AZ22" s="84"/>
      <c r="BA22" s="508"/>
      <c r="BB22" s="646"/>
      <c r="BC22" s="84"/>
      <c r="BD22" s="84"/>
      <c r="BE22" s="505"/>
      <c r="BF22" s="563"/>
      <c r="BG22" s="131"/>
      <c r="BH22" s="131"/>
      <c r="BI22" s="505"/>
      <c r="BJ22" s="505"/>
    </row>
    <row r="23" spans="1:62" ht="18" customHeight="1" x14ac:dyDescent="0.25">
      <c r="A23" s="719"/>
      <c r="B23" s="713"/>
      <c r="C23" s="142" t="s">
        <v>140</v>
      </c>
      <c r="D23" s="139">
        <v>10</v>
      </c>
      <c r="E23" s="374"/>
      <c r="F23" s="374">
        <f>D23/55</f>
        <v>0.18181818181818182</v>
      </c>
      <c r="G23" s="374"/>
      <c r="H23" s="368"/>
      <c r="I23" s="565"/>
      <c r="J23" s="120" t="s">
        <v>214</v>
      </c>
      <c r="K23" s="120">
        <v>8</v>
      </c>
      <c r="L23" s="374"/>
      <c r="M23" s="374">
        <f>K23/35</f>
        <v>0.22857142857142856</v>
      </c>
      <c r="N23" s="224"/>
      <c r="O23" s="367"/>
      <c r="P23" s="589"/>
      <c r="Q23" s="139"/>
      <c r="R23" s="139"/>
      <c r="S23" s="190"/>
      <c r="T23" s="191"/>
      <c r="U23" s="190"/>
      <c r="V23" s="368"/>
      <c r="W23" s="565"/>
      <c r="X23" s="120" t="s">
        <v>324</v>
      </c>
      <c r="Y23" s="507" t="s">
        <v>316</v>
      </c>
      <c r="Z23" s="374"/>
      <c r="AA23" s="374"/>
      <c r="AB23" s="374"/>
      <c r="AC23" s="368"/>
      <c r="AD23" s="565"/>
      <c r="AE23" s="121" t="s">
        <v>287</v>
      </c>
      <c r="AF23" s="121">
        <v>10</v>
      </c>
      <c r="AG23" s="374">
        <f>AF23/15</f>
        <v>0.66666666666666663</v>
      </c>
      <c r="AH23" s="374"/>
      <c r="AI23" s="374"/>
      <c r="AJ23" s="368"/>
      <c r="AK23" s="375"/>
      <c r="AL23" s="116"/>
      <c r="AM23" s="84"/>
      <c r="AN23" s="84"/>
      <c r="AO23" s="299"/>
      <c r="AP23" s="299"/>
      <c r="AQ23" s="299"/>
      <c r="AR23" s="198"/>
      <c r="AS23" s="300"/>
      <c r="AT23" s="325"/>
      <c r="AU23" s="84"/>
      <c r="AV23" s="508"/>
      <c r="AW23" s="133"/>
      <c r="AX23" s="134"/>
      <c r="AY23" s="84"/>
      <c r="AZ23" s="84"/>
      <c r="BA23" s="508"/>
      <c r="BB23" s="646"/>
      <c r="BC23" s="84"/>
      <c r="BD23" s="84"/>
      <c r="BE23" s="505"/>
      <c r="BF23" s="563"/>
      <c r="BG23" s="508"/>
      <c r="BH23" s="508"/>
      <c r="BI23" s="505"/>
      <c r="BJ23" s="505"/>
    </row>
    <row r="24" spans="1:62" ht="18" customHeight="1" x14ac:dyDescent="0.25">
      <c r="A24" s="719"/>
      <c r="B24" s="713"/>
      <c r="C24" s="142"/>
      <c r="D24" s="139"/>
      <c r="E24" s="374"/>
      <c r="F24" s="374"/>
      <c r="G24" s="374"/>
      <c r="H24" s="368"/>
      <c r="I24" s="565"/>
      <c r="J24" s="120" t="s">
        <v>265</v>
      </c>
      <c r="K24" s="120">
        <v>15</v>
      </c>
      <c r="L24" s="374"/>
      <c r="M24" s="374"/>
      <c r="N24" s="224">
        <f>K24/100</f>
        <v>0.15</v>
      </c>
      <c r="O24" s="367"/>
      <c r="P24" s="589"/>
      <c r="Q24" s="139"/>
      <c r="R24" s="139"/>
      <c r="S24" s="190"/>
      <c r="T24" s="190"/>
      <c r="U24" s="121"/>
      <c r="V24" s="368"/>
      <c r="W24" s="565"/>
      <c r="X24" s="120" t="s">
        <v>153</v>
      </c>
      <c r="Y24" s="120">
        <v>15</v>
      </c>
      <c r="Z24" s="374"/>
      <c r="AA24" s="442">
        <f>Y24*0.65/35</f>
        <v>0.27857142857142858</v>
      </c>
      <c r="AC24" s="368"/>
      <c r="AD24" s="565"/>
      <c r="AE24" s="121" t="s">
        <v>204</v>
      </c>
      <c r="AF24" s="139">
        <v>2</v>
      </c>
      <c r="AG24" s="371"/>
      <c r="AH24" s="371">
        <f>AF24/240</f>
        <v>8.3333333333333332E-3</v>
      </c>
      <c r="AI24" s="224"/>
      <c r="AJ24" s="368"/>
      <c r="AL24" s="508"/>
      <c r="AM24" s="508"/>
      <c r="AN24" s="103"/>
      <c r="AO24" s="320"/>
      <c r="AP24" s="320"/>
      <c r="AQ24" s="320"/>
      <c r="AR24" s="508"/>
      <c r="AS24" s="300"/>
      <c r="AT24" s="325"/>
      <c r="AU24" s="84"/>
      <c r="AV24" s="84"/>
      <c r="AW24" s="133"/>
      <c r="AX24" s="134"/>
      <c r="AY24" s="84"/>
      <c r="AZ24" s="84"/>
      <c r="BA24" s="508"/>
      <c r="BB24" s="646"/>
      <c r="BC24" s="84"/>
      <c r="BD24" s="84"/>
      <c r="BE24" s="505"/>
      <c r="BF24" s="563"/>
      <c r="BG24" s="84"/>
      <c r="BH24" s="508"/>
      <c r="BI24" s="505"/>
      <c r="BJ24" s="505"/>
    </row>
    <row r="25" spans="1:62" ht="18" customHeight="1" x14ac:dyDescent="0.25">
      <c r="A25" s="719"/>
      <c r="B25" s="713"/>
      <c r="C25" s="139"/>
      <c r="D25" s="139"/>
      <c r="E25" s="374"/>
      <c r="F25" s="374"/>
      <c r="G25" s="374"/>
      <c r="H25" s="235"/>
      <c r="I25" s="565"/>
      <c r="J25" s="139"/>
      <c r="K25" s="507"/>
      <c r="L25" s="374"/>
      <c r="M25" s="374"/>
      <c r="N25" s="374"/>
      <c r="O25" s="236"/>
      <c r="P25" s="589"/>
      <c r="Q25" s="139"/>
      <c r="R25" s="139"/>
      <c r="S25" s="190"/>
      <c r="T25" s="190"/>
      <c r="U25" s="121"/>
      <c r="V25" s="368"/>
      <c r="W25" s="565"/>
      <c r="X25" s="139"/>
      <c r="Y25" s="139"/>
      <c r="Z25" s="374"/>
      <c r="AA25" s="374"/>
      <c r="AB25" s="374"/>
      <c r="AC25" s="368"/>
      <c r="AD25" s="565"/>
      <c r="AE25" s="139"/>
      <c r="AF25" s="507"/>
      <c r="AG25" s="374"/>
      <c r="AH25" s="374"/>
      <c r="AI25" s="374"/>
      <c r="AJ25" s="368"/>
      <c r="AL25" s="508"/>
      <c r="AM25" s="508"/>
      <c r="AN25" s="115"/>
      <c r="AO25" s="299"/>
      <c r="AP25" s="299"/>
      <c r="AQ25" s="299"/>
      <c r="AR25" s="508"/>
      <c r="AS25" s="300"/>
      <c r="AT25" s="325"/>
      <c r="AU25" s="84"/>
      <c r="AV25" s="84"/>
      <c r="AW25" s="133"/>
      <c r="AX25" s="134"/>
      <c r="AY25" s="84"/>
      <c r="AZ25" s="84"/>
      <c r="BA25" s="508"/>
      <c r="BB25" s="646"/>
      <c r="BC25" s="84"/>
      <c r="BD25" s="84"/>
      <c r="BE25" s="505"/>
      <c r="BF25" s="563"/>
      <c r="BG25" s="84"/>
      <c r="BH25" s="131"/>
      <c r="BI25" s="505"/>
      <c r="BJ25" s="505"/>
    </row>
    <row r="26" spans="1:62" ht="18" customHeight="1" x14ac:dyDescent="0.25">
      <c r="A26" s="719"/>
      <c r="B26" s="713"/>
      <c r="C26" s="139"/>
      <c r="D26" s="139"/>
      <c r="E26" s="374"/>
      <c r="F26" s="374"/>
      <c r="G26" s="374"/>
      <c r="H26" s="235"/>
      <c r="I26" s="566"/>
      <c r="J26" s="139"/>
      <c r="K26" s="507"/>
      <c r="L26" s="374"/>
      <c r="M26" s="374"/>
      <c r="N26" s="374"/>
      <c r="O26" s="236"/>
      <c r="P26" s="590"/>
      <c r="Q26" s="139"/>
      <c r="R26" s="507"/>
      <c r="S26" s="190"/>
      <c r="T26" s="190"/>
      <c r="U26" s="190"/>
      <c r="V26" s="99"/>
      <c r="W26" s="566"/>
      <c r="X26" s="139"/>
      <c r="Y26" s="139"/>
      <c r="Z26" s="374"/>
      <c r="AA26" s="374"/>
      <c r="AB26" s="374"/>
      <c r="AC26" s="368"/>
      <c r="AD26" s="566"/>
      <c r="AE26" s="139"/>
      <c r="AF26" s="507"/>
      <c r="AG26" s="374"/>
      <c r="AH26" s="374"/>
      <c r="AI26" s="374"/>
      <c r="AJ26" s="368"/>
      <c r="AL26" s="104"/>
      <c r="AM26" s="104"/>
      <c r="AN26" s="104"/>
      <c r="AO26" s="299"/>
      <c r="AP26" s="299"/>
      <c r="AQ26" s="299"/>
      <c r="AR26" s="104"/>
      <c r="AS26" s="300"/>
      <c r="AT26" s="325"/>
      <c r="AU26" s="84"/>
      <c r="AV26" s="84"/>
      <c r="AW26" s="133"/>
      <c r="AX26" s="134"/>
      <c r="AY26" s="84"/>
      <c r="AZ26" s="84"/>
      <c r="BA26" s="508"/>
      <c r="BB26" s="646"/>
      <c r="BC26" s="84"/>
      <c r="BD26" s="84"/>
      <c r="BE26" s="505"/>
      <c r="BF26" s="563"/>
      <c r="BG26" s="84"/>
      <c r="BH26" s="508"/>
      <c r="BI26" s="505"/>
      <c r="BJ26" s="505"/>
    </row>
    <row r="27" spans="1:62" x14ac:dyDescent="0.25">
      <c r="A27" s="709" t="s">
        <v>60</v>
      </c>
      <c r="B27" s="502" t="s">
        <v>14</v>
      </c>
      <c r="C27" s="502"/>
      <c r="D27" s="43"/>
      <c r="E27" s="228"/>
      <c r="F27" s="228"/>
      <c r="G27" s="228"/>
      <c r="H27" s="231"/>
      <c r="I27" s="502" t="s">
        <v>60</v>
      </c>
      <c r="J27" s="502" t="s">
        <v>60</v>
      </c>
      <c r="K27" s="43" t="s">
        <v>67</v>
      </c>
      <c r="L27" s="228"/>
      <c r="M27" s="228"/>
      <c r="N27" s="228"/>
      <c r="O27" s="236"/>
      <c r="P27" s="509" t="s">
        <v>14</v>
      </c>
      <c r="Q27" s="502"/>
      <c r="R27" s="103"/>
      <c r="S27" s="228"/>
      <c r="T27" s="228"/>
      <c r="U27" s="228"/>
      <c r="V27" s="231"/>
      <c r="W27" s="509" t="s">
        <v>14</v>
      </c>
      <c r="X27" s="502" t="s">
        <v>60</v>
      </c>
      <c r="Y27" s="43" t="s">
        <v>67</v>
      </c>
      <c r="Z27" s="228"/>
      <c r="AA27" s="228"/>
      <c r="AB27" s="228"/>
      <c r="AC27" s="236"/>
      <c r="AD27" s="501" t="s">
        <v>48</v>
      </c>
      <c r="AE27" s="507"/>
      <c r="AF27" s="43"/>
      <c r="AG27" s="228"/>
      <c r="AH27" s="228"/>
      <c r="AI27" s="228"/>
      <c r="AJ27" s="368"/>
      <c r="AK27" s="505"/>
      <c r="AL27" s="104"/>
      <c r="AM27" s="104"/>
      <c r="AN27" s="311"/>
      <c r="AO27" s="84"/>
      <c r="AP27" s="84"/>
      <c r="AQ27" s="84"/>
      <c r="AR27" s="508"/>
      <c r="AS27" s="300"/>
      <c r="AT27" s="321"/>
      <c r="AU27" s="321"/>
      <c r="AV27" s="321"/>
      <c r="AW27" s="321"/>
    </row>
    <row r="28" spans="1:62" ht="18" customHeight="1" thickBot="1" x14ac:dyDescent="0.3">
      <c r="A28" s="720" t="s">
        <v>0</v>
      </c>
      <c r="B28" s="309" t="s">
        <v>0</v>
      </c>
      <c r="C28" s="83" t="str">
        <f>月菜單!I5</f>
        <v>奶皇包(大)</v>
      </c>
      <c r="D28" s="61" t="s">
        <v>180</v>
      </c>
      <c r="E28" s="229"/>
      <c r="F28" s="229"/>
      <c r="G28" s="229"/>
      <c r="H28" s="232"/>
      <c r="I28" s="309" t="s">
        <v>0</v>
      </c>
      <c r="J28" s="42"/>
      <c r="K28" s="73"/>
      <c r="L28" s="229"/>
      <c r="M28" s="229"/>
      <c r="N28" s="229"/>
      <c r="O28" s="490"/>
      <c r="P28" s="70" t="s">
        <v>0</v>
      </c>
      <c r="Q28" s="42"/>
      <c r="R28" s="73"/>
      <c r="S28" s="291"/>
      <c r="T28" s="291"/>
      <c r="U28" s="291"/>
      <c r="V28" s="232"/>
      <c r="W28" s="70" t="s">
        <v>0</v>
      </c>
      <c r="X28" s="42"/>
      <c r="Y28" s="71"/>
      <c r="Z28" s="229"/>
      <c r="AA28" s="229"/>
      <c r="AB28" s="229"/>
      <c r="AC28" s="236"/>
      <c r="AD28" s="70" t="s">
        <v>0</v>
      </c>
      <c r="AE28" s="377"/>
      <c r="AF28" s="73"/>
      <c r="AG28" s="229"/>
      <c r="AH28" s="229"/>
      <c r="AI28" s="229"/>
      <c r="AJ28" s="72"/>
      <c r="AL28" s="104"/>
      <c r="AM28" s="104"/>
      <c r="AN28" s="105"/>
      <c r="AO28" s="105"/>
      <c r="AP28" s="105"/>
      <c r="AQ28" s="105"/>
      <c r="AR28" s="508"/>
      <c r="AS28" s="301"/>
      <c r="AT28" s="321"/>
      <c r="AU28" s="321"/>
      <c r="AV28" s="321"/>
      <c r="AW28" s="321"/>
    </row>
    <row r="29" spans="1:62" ht="18" customHeight="1" x14ac:dyDescent="0.25">
      <c r="A29" s="643" t="s">
        <v>16</v>
      </c>
      <c r="B29" s="621" t="s">
        <v>17</v>
      </c>
      <c r="C29" s="655"/>
      <c r="D29" s="378"/>
      <c r="E29" s="487">
        <f>SUM(E5:E28)</f>
        <v>5.7798319327731091</v>
      </c>
      <c r="F29" s="487">
        <f>SUM(F5:F28)</f>
        <v>2.5844155844155843</v>
      </c>
      <c r="G29" s="488">
        <f>SUM(G5:G28)</f>
        <v>1.45</v>
      </c>
      <c r="H29" s="451"/>
      <c r="I29" s="620" t="s">
        <v>61</v>
      </c>
      <c r="J29" s="621"/>
      <c r="K29" s="452"/>
      <c r="L29" s="449">
        <f>SUM(L5:L28)</f>
        <v>5.5</v>
      </c>
      <c r="M29" s="487">
        <f>SUM(M5:M28)</f>
        <v>2.4500000000000002</v>
      </c>
      <c r="N29" s="453">
        <f>SUM(N5:N28)</f>
        <v>1.46</v>
      </c>
      <c r="O29" s="454"/>
      <c r="P29" s="620" t="s">
        <v>49</v>
      </c>
      <c r="Q29" s="621"/>
      <c r="R29" s="455"/>
      <c r="S29" s="449">
        <f>SUM(S5:S28)</f>
        <v>5.2</v>
      </c>
      <c r="T29" s="449">
        <f>SUM(T5:T28)</f>
        <v>2.714285714285714</v>
      </c>
      <c r="U29" s="450">
        <f>SUM(U5:U28)</f>
        <v>1.27</v>
      </c>
      <c r="V29" s="451"/>
      <c r="W29" s="620" t="s">
        <v>17</v>
      </c>
      <c r="X29" s="649"/>
      <c r="Y29" s="448"/>
      <c r="Z29" s="449">
        <f>SUM(Z5:Z28)</f>
        <v>5</v>
      </c>
      <c r="AA29" s="449">
        <f>SUM(AA5:AA28)</f>
        <v>2.1</v>
      </c>
      <c r="AB29" s="450">
        <f>SUM(AB5:AB28)</f>
        <v>1.83</v>
      </c>
      <c r="AC29" s="451"/>
      <c r="AD29" s="620" t="s">
        <v>17</v>
      </c>
      <c r="AE29" s="621"/>
      <c r="AF29" s="455"/>
      <c r="AG29" s="449">
        <f>SUM(AG5:AG28)</f>
        <v>6.394588744588745</v>
      </c>
      <c r="AH29" s="449">
        <v>2.5</v>
      </c>
      <c r="AI29" s="450">
        <f>SUM(AI5:AI28)</f>
        <v>1.3</v>
      </c>
      <c r="AJ29" s="456"/>
      <c r="AL29" s="104"/>
      <c r="AM29" s="104"/>
      <c r="AN29" s="105"/>
      <c r="AO29" s="105"/>
      <c r="AP29" s="105"/>
      <c r="AQ29" s="105"/>
      <c r="AR29" s="508"/>
      <c r="AS29" s="508"/>
      <c r="AT29" s="321"/>
      <c r="AU29" s="321"/>
      <c r="AV29" s="321"/>
      <c r="AW29" s="321"/>
    </row>
    <row r="30" spans="1:62" ht="18" customHeight="1" x14ac:dyDescent="0.25">
      <c r="A30" s="644"/>
      <c r="B30" s="619" t="s">
        <v>51</v>
      </c>
      <c r="C30" s="580"/>
      <c r="D30" s="197">
        <f>E29</f>
        <v>5.7798319327731091</v>
      </c>
      <c r="E30" s="190"/>
      <c r="F30" s="190"/>
      <c r="G30" s="190"/>
      <c r="H30" s="74"/>
      <c r="I30" s="619" t="s">
        <v>62</v>
      </c>
      <c r="J30" s="580"/>
      <c r="K30" s="197">
        <f>L29</f>
        <v>5.5</v>
      </c>
      <c r="L30" s="190"/>
      <c r="M30" s="190"/>
      <c r="N30" s="190"/>
      <c r="O30" s="94"/>
      <c r="P30" s="579" t="s">
        <v>51</v>
      </c>
      <c r="Q30" s="580"/>
      <c r="R30" s="197">
        <f>S29</f>
        <v>5.2</v>
      </c>
      <c r="S30" s="190"/>
      <c r="T30" s="190"/>
      <c r="U30" s="190"/>
      <c r="V30" s="74"/>
      <c r="W30" s="579" t="s">
        <v>51</v>
      </c>
      <c r="X30" s="580"/>
      <c r="Y30" s="197">
        <f>Z29</f>
        <v>5</v>
      </c>
      <c r="Z30" s="190"/>
      <c r="AA30" s="190"/>
      <c r="AB30" s="190"/>
      <c r="AC30" s="137"/>
      <c r="AD30" s="579" t="s">
        <v>51</v>
      </c>
      <c r="AE30" s="580"/>
      <c r="AF30" s="197">
        <f>AG29</f>
        <v>6.394588744588745</v>
      </c>
      <c r="AG30" s="190"/>
      <c r="AH30" s="190"/>
      <c r="AI30" s="190"/>
      <c r="AJ30" s="137"/>
      <c r="AL30" s="104"/>
      <c r="AM30" s="104"/>
      <c r="AN30" s="106"/>
      <c r="AO30" s="106"/>
      <c r="AP30" s="106"/>
      <c r="AQ30" s="106"/>
      <c r="AR30" s="508"/>
      <c r="AS30" s="508"/>
      <c r="AT30" s="321"/>
      <c r="AU30" s="321"/>
      <c r="AV30" s="321"/>
      <c r="AW30" s="321"/>
    </row>
    <row r="31" spans="1:62" ht="18" customHeight="1" x14ac:dyDescent="0.25">
      <c r="A31" s="644"/>
      <c r="B31" s="619" t="s">
        <v>44</v>
      </c>
      <c r="C31" s="580"/>
      <c r="D31" s="145">
        <f>F29</f>
        <v>2.5844155844155843</v>
      </c>
      <c r="E31" s="191"/>
      <c r="F31" s="191"/>
      <c r="G31" s="191"/>
      <c r="H31" s="74"/>
      <c r="I31" s="181" t="s">
        <v>63</v>
      </c>
      <c r="J31" s="142"/>
      <c r="K31" s="145">
        <f>M29</f>
        <v>2.4500000000000002</v>
      </c>
      <c r="L31" s="191"/>
      <c r="M31" s="191"/>
      <c r="N31" s="191"/>
      <c r="O31" s="144"/>
      <c r="P31" s="579" t="s">
        <v>44</v>
      </c>
      <c r="Q31" s="580"/>
      <c r="R31" s="145">
        <f>T29</f>
        <v>2.714285714285714</v>
      </c>
      <c r="S31" s="191"/>
      <c r="T31" s="191"/>
      <c r="U31" s="191"/>
      <c r="V31" s="74"/>
      <c r="W31" s="579" t="s">
        <v>44</v>
      </c>
      <c r="X31" s="580"/>
      <c r="Y31" s="145">
        <f>AA29</f>
        <v>2.1</v>
      </c>
      <c r="Z31" s="191"/>
      <c r="AA31" s="191"/>
      <c r="AB31" s="191"/>
      <c r="AC31" s="137"/>
      <c r="AD31" s="579" t="s">
        <v>44</v>
      </c>
      <c r="AE31" s="580"/>
      <c r="AF31" s="145">
        <f>AH29</f>
        <v>2.5</v>
      </c>
      <c r="AG31" s="191"/>
      <c r="AH31" s="191"/>
      <c r="AI31" s="191"/>
      <c r="AJ31" s="137"/>
      <c r="AL31" s="104"/>
      <c r="AM31" s="104"/>
      <c r="AN31" s="106"/>
      <c r="AO31" s="106"/>
      <c r="AP31" s="106"/>
      <c r="AQ31" s="106"/>
      <c r="AR31" s="508"/>
      <c r="AS31" s="508"/>
      <c r="AT31" s="321"/>
      <c r="AU31" s="321"/>
      <c r="AV31" s="321"/>
      <c r="AW31" s="321"/>
    </row>
    <row r="32" spans="1:62" ht="18" customHeight="1" x14ac:dyDescent="0.25">
      <c r="A32" s="644"/>
      <c r="B32" s="619" t="s">
        <v>356</v>
      </c>
      <c r="C32" s="580"/>
      <c r="D32" s="145">
        <f>G29</f>
        <v>1.45</v>
      </c>
      <c r="E32" s="191"/>
      <c r="F32" s="191"/>
      <c r="G32" s="191"/>
      <c r="H32" s="74"/>
      <c r="I32" s="619" t="s">
        <v>356</v>
      </c>
      <c r="J32" s="580"/>
      <c r="K32" s="145">
        <f>N29</f>
        <v>1.46</v>
      </c>
      <c r="L32" s="191"/>
      <c r="M32" s="191"/>
      <c r="N32" s="191"/>
      <c r="O32" s="132"/>
      <c r="P32" s="579" t="s">
        <v>356</v>
      </c>
      <c r="Q32" s="580"/>
      <c r="R32" s="145">
        <f>U29</f>
        <v>1.27</v>
      </c>
      <c r="S32" s="191"/>
      <c r="T32" s="191"/>
      <c r="U32" s="191"/>
      <c r="V32" s="74"/>
      <c r="W32" s="579" t="s">
        <v>356</v>
      </c>
      <c r="X32" s="580"/>
      <c r="Y32" s="145">
        <f>AB29</f>
        <v>1.83</v>
      </c>
      <c r="Z32" s="191"/>
      <c r="AA32" s="191"/>
      <c r="AB32" s="191"/>
      <c r="AC32" s="137"/>
      <c r="AD32" s="579" t="s">
        <v>356</v>
      </c>
      <c r="AE32" s="580"/>
      <c r="AF32" s="145">
        <f>AI29</f>
        <v>1.3</v>
      </c>
      <c r="AG32" s="191"/>
      <c r="AH32" s="191"/>
      <c r="AI32" s="191"/>
      <c r="AJ32" s="137"/>
      <c r="AL32" s="104"/>
      <c r="AM32" s="104"/>
      <c r="AN32" s="101"/>
      <c r="AO32" s="101"/>
      <c r="AP32" s="101"/>
      <c r="AQ32" s="101"/>
      <c r="AR32" s="313"/>
      <c r="AS32" s="508"/>
      <c r="AT32" s="321"/>
      <c r="AU32" s="321"/>
      <c r="AV32" s="321"/>
      <c r="AW32" s="321"/>
    </row>
    <row r="33" spans="1:49" ht="18" customHeight="1" x14ac:dyDescent="0.25">
      <c r="A33" s="644"/>
      <c r="B33" s="619" t="s">
        <v>357</v>
      </c>
      <c r="C33" s="580"/>
      <c r="D33" s="75"/>
      <c r="E33" s="192"/>
      <c r="F33" s="192"/>
      <c r="G33" s="192"/>
      <c r="H33" s="74"/>
      <c r="I33" s="619" t="s">
        <v>357</v>
      </c>
      <c r="J33" s="580"/>
      <c r="K33" s="75">
        <v>1</v>
      </c>
      <c r="L33" s="192"/>
      <c r="M33" s="192"/>
      <c r="N33" s="192"/>
      <c r="O33" s="144"/>
      <c r="P33" s="579" t="s">
        <v>357</v>
      </c>
      <c r="Q33" s="580"/>
      <c r="R33" s="75"/>
      <c r="S33" s="192"/>
      <c r="T33" s="192"/>
      <c r="U33" s="192"/>
      <c r="V33" s="74"/>
      <c r="W33" s="579" t="s">
        <v>357</v>
      </c>
      <c r="X33" s="580"/>
      <c r="Y33" s="75">
        <v>1</v>
      </c>
      <c r="Z33" s="192"/>
      <c r="AA33" s="192"/>
      <c r="AB33" s="192"/>
      <c r="AC33" s="137"/>
      <c r="AD33" s="579" t="s">
        <v>357</v>
      </c>
      <c r="AE33" s="580"/>
      <c r="AF33" s="75">
        <v>1</v>
      </c>
      <c r="AG33" s="192"/>
      <c r="AH33" s="192"/>
      <c r="AI33" s="192"/>
      <c r="AJ33" s="137"/>
      <c r="AL33" s="110"/>
      <c r="AM33" s="110"/>
      <c r="AN33" s="102"/>
      <c r="AO33" s="102"/>
      <c r="AP33" s="102"/>
      <c r="AQ33" s="102"/>
      <c r="AR33" s="314"/>
      <c r="AS33" s="508"/>
      <c r="AT33" s="321"/>
      <c r="AU33" s="321"/>
      <c r="AV33" s="321"/>
      <c r="AW33" s="321"/>
    </row>
    <row r="34" spans="1:49" ht="18" customHeight="1" x14ac:dyDescent="0.25">
      <c r="A34" s="644"/>
      <c r="B34" s="619" t="s">
        <v>11</v>
      </c>
      <c r="C34" s="580"/>
      <c r="D34" s="92"/>
      <c r="E34" s="193"/>
      <c r="F34" s="193"/>
      <c r="G34" s="193"/>
      <c r="H34" s="97"/>
      <c r="I34" s="652" t="s">
        <v>11</v>
      </c>
      <c r="J34" s="587"/>
      <c r="K34" s="92"/>
      <c r="L34" s="193"/>
      <c r="M34" s="193"/>
      <c r="N34" s="193"/>
      <c r="O34" s="93"/>
      <c r="P34" s="586" t="s">
        <v>11</v>
      </c>
      <c r="Q34" s="587"/>
      <c r="R34" s="92"/>
      <c r="S34" s="193"/>
      <c r="T34" s="193"/>
      <c r="U34" s="193"/>
      <c r="V34" s="97"/>
      <c r="W34" s="586" t="s">
        <v>11</v>
      </c>
      <c r="X34" s="587"/>
      <c r="Y34" s="92"/>
      <c r="Z34" s="193"/>
      <c r="AA34" s="193"/>
      <c r="AB34" s="193"/>
      <c r="AC34" s="39"/>
      <c r="AD34" s="586" t="s">
        <v>11</v>
      </c>
      <c r="AE34" s="587"/>
      <c r="AF34" s="92"/>
      <c r="AG34" s="193"/>
      <c r="AH34" s="193"/>
      <c r="AI34" s="193"/>
      <c r="AJ34" s="39"/>
      <c r="AL34" s="321"/>
      <c r="AM34" s="104"/>
      <c r="AN34" s="104"/>
      <c r="AO34" s="101"/>
      <c r="AP34" s="101"/>
      <c r="AQ34" s="101"/>
      <c r="AR34" s="101"/>
      <c r="AS34" s="104"/>
      <c r="AT34" s="505"/>
      <c r="AU34" s="505"/>
    </row>
    <row r="35" spans="1:49" s="26" customFormat="1" ht="18" customHeight="1" x14ac:dyDescent="0.25">
      <c r="A35" s="644"/>
      <c r="B35" s="619" t="s">
        <v>10</v>
      </c>
      <c r="C35" s="580"/>
      <c r="D35" s="82">
        <v>2.5</v>
      </c>
      <c r="E35" s="194"/>
      <c r="F35" s="194"/>
      <c r="G35" s="194"/>
      <c r="H35" s="80"/>
      <c r="I35" s="580" t="s">
        <v>10</v>
      </c>
      <c r="J35" s="651"/>
      <c r="K35" s="82" t="s">
        <v>112</v>
      </c>
      <c r="L35" s="194"/>
      <c r="M35" s="194"/>
      <c r="N35" s="194"/>
      <c r="O35" s="95"/>
      <c r="P35" s="579" t="s">
        <v>10</v>
      </c>
      <c r="Q35" s="580"/>
      <c r="R35" s="82" t="s">
        <v>113</v>
      </c>
      <c r="S35" s="194"/>
      <c r="T35" s="194"/>
      <c r="U35" s="194"/>
      <c r="V35" s="80"/>
      <c r="W35" s="579" t="s">
        <v>10</v>
      </c>
      <c r="X35" s="580"/>
      <c r="Y35" s="82" t="s">
        <v>53</v>
      </c>
      <c r="Z35" s="194"/>
      <c r="AA35" s="194"/>
      <c r="AB35" s="194"/>
      <c r="AC35" s="99"/>
      <c r="AD35" s="579" t="s">
        <v>10</v>
      </c>
      <c r="AE35" s="580"/>
      <c r="AF35" s="82" t="s">
        <v>53</v>
      </c>
      <c r="AG35" s="194"/>
      <c r="AH35" s="194"/>
      <c r="AI35" s="194"/>
      <c r="AJ35" s="80"/>
      <c r="AM35" s="110"/>
      <c r="AN35" s="110"/>
      <c r="AO35" s="102"/>
      <c r="AP35" s="102"/>
      <c r="AQ35" s="102"/>
      <c r="AR35" s="102"/>
      <c r="AS35" s="104"/>
      <c r="AT35" s="27"/>
      <c r="AU35" s="27"/>
    </row>
    <row r="36" spans="1:49" s="26" customFormat="1" ht="18" customHeight="1" thickBot="1" x14ac:dyDescent="0.3">
      <c r="A36" s="645"/>
      <c r="B36" s="698" t="s">
        <v>52</v>
      </c>
      <c r="C36" s="654"/>
      <c r="D36" s="79">
        <f>D30*70+D31*75+D32*25+D33*60+D35*45</f>
        <v>747.16940412528641</v>
      </c>
      <c r="E36" s="195"/>
      <c r="F36" s="195"/>
      <c r="G36" s="195"/>
      <c r="H36" s="98"/>
      <c r="I36" s="650" t="s">
        <v>52</v>
      </c>
      <c r="J36" s="578"/>
      <c r="K36" s="79">
        <f>K30*70+K31*75+K32*25+K33*60+K35*45</f>
        <v>777.75</v>
      </c>
      <c r="L36" s="195"/>
      <c r="M36" s="195"/>
      <c r="N36" s="195"/>
      <c r="O36" s="96"/>
      <c r="P36" s="577" t="s">
        <v>52</v>
      </c>
      <c r="Q36" s="578"/>
      <c r="R36" s="79">
        <f>R30*70+R31*75+R32*25+R33*60+R35*45+R34*120</f>
        <v>711.82142857142856</v>
      </c>
      <c r="S36" s="195"/>
      <c r="T36" s="195"/>
      <c r="U36" s="195"/>
      <c r="V36" s="81"/>
      <c r="W36" s="577" t="s">
        <v>52</v>
      </c>
      <c r="X36" s="578"/>
      <c r="Y36" s="79">
        <f>Y30*70+Y31*75+Y32*25+Y33*60+Y35*45</f>
        <v>725.75</v>
      </c>
      <c r="Z36" s="195"/>
      <c r="AA36" s="195"/>
      <c r="AB36" s="195"/>
      <c r="AC36" s="100"/>
      <c r="AD36" s="577" t="s">
        <v>52</v>
      </c>
      <c r="AE36" s="578"/>
      <c r="AF36" s="79">
        <f>AF30*70+AF31*75+AF32*25+AF33*60+AF35*45</f>
        <v>840.12121212121212</v>
      </c>
      <c r="AG36" s="195"/>
      <c r="AH36" s="195"/>
      <c r="AI36" s="195"/>
      <c r="AJ36" s="98"/>
      <c r="AM36" s="27"/>
      <c r="AN36" s="27"/>
      <c r="AO36" s="27"/>
      <c r="AP36" s="27"/>
      <c r="AQ36" s="27"/>
      <c r="AR36" s="27"/>
      <c r="AS36" s="27"/>
      <c r="AT36" s="27"/>
      <c r="AU36" s="27"/>
    </row>
    <row r="37" spans="1:49" s="459" customFormat="1" ht="27" customHeight="1" x14ac:dyDescent="0.25">
      <c r="A37" s="458" t="s">
        <v>24</v>
      </c>
      <c r="B37" s="34"/>
      <c r="C37" s="34"/>
      <c r="D37" s="458"/>
      <c r="E37" s="458"/>
      <c r="F37" s="458"/>
      <c r="G37" s="458"/>
      <c r="I37" s="459" t="s">
        <v>25</v>
      </c>
      <c r="K37" s="458" t="s">
        <v>26</v>
      </c>
      <c r="L37" s="458"/>
      <c r="M37" s="458"/>
      <c r="N37" s="458"/>
      <c r="O37" s="458"/>
      <c r="P37" s="458" t="s">
        <v>27</v>
      </c>
      <c r="Q37" s="458"/>
      <c r="R37" s="458"/>
      <c r="S37" s="458"/>
      <c r="T37" s="458"/>
      <c r="U37" s="458"/>
      <c r="V37" s="458"/>
      <c r="W37" s="458"/>
      <c r="Y37" s="459" t="s">
        <v>28</v>
      </c>
      <c r="Z37" s="458"/>
      <c r="AA37" s="458"/>
      <c r="AB37" s="458"/>
      <c r="AG37" s="458"/>
      <c r="AH37" s="458"/>
      <c r="AI37" s="458"/>
      <c r="AM37" s="458"/>
      <c r="AN37" s="458"/>
      <c r="AO37" s="458"/>
      <c r="AP37" s="458"/>
      <c r="AQ37" s="458"/>
      <c r="AR37" s="458"/>
      <c r="AS37" s="458"/>
      <c r="AT37" s="458"/>
      <c r="AU37" s="458"/>
    </row>
    <row r="38" spans="1:49" s="28" customFormat="1" ht="18" customHeight="1" x14ac:dyDescent="0.3">
      <c r="A38" s="552" t="s">
        <v>45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497"/>
      <c r="M38" s="497"/>
      <c r="N38" s="497"/>
      <c r="O38" s="34"/>
      <c r="P38" s="49"/>
      <c r="Q38" s="49"/>
      <c r="R38" s="49"/>
      <c r="S38" s="497"/>
      <c r="T38" s="497"/>
      <c r="U38" s="497"/>
      <c r="V38" s="49"/>
      <c r="W38" s="49"/>
      <c r="X38" s="46"/>
      <c r="Y38" s="46"/>
      <c r="Z38" s="497"/>
      <c r="AA38" s="497"/>
      <c r="AB38" s="497"/>
      <c r="AG38" s="497"/>
      <c r="AH38" s="497"/>
      <c r="AI38" s="497"/>
    </row>
    <row r="39" spans="1:49" s="30" customFormat="1" ht="18" customHeight="1" x14ac:dyDescent="0.25">
      <c r="A39" s="553" t="s">
        <v>13</v>
      </c>
      <c r="B39" s="553"/>
      <c r="C39" s="553"/>
      <c r="D39" s="553"/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  <c r="Y39" s="29"/>
      <c r="Z39" s="29"/>
      <c r="AA39" s="29"/>
      <c r="AB39" s="29"/>
      <c r="AG39" s="29"/>
      <c r="AH39" s="29"/>
      <c r="AI39" s="29"/>
    </row>
    <row r="40" spans="1:49" s="30" customFormat="1" ht="18" customHeight="1" x14ac:dyDescent="0.3">
      <c r="A40" s="50" t="s">
        <v>12</v>
      </c>
      <c r="B40" s="50"/>
      <c r="C40" s="50"/>
      <c r="D40" s="29"/>
      <c r="E40" s="29"/>
      <c r="F40" s="29"/>
      <c r="G40" s="29"/>
      <c r="H40" s="34"/>
      <c r="I40" s="34"/>
      <c r="J40" s="34"/>
      <c r="K40" s="50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77"/>
      <c r="Y40" s="103"/>
      <c r="Z40" s="84"/>
      <c r="AA40" s="299"/>
      <c r="AB40" s="299"/>
      <c r="AC40" s="294"/>
      <c r="AD40" s="300"/>
      <c r="AG40" s="29"/>
      <c r="AH40" s="29"/>
      <c r="AI40" s="29"/>
    </row>
    <row r="41" spans="1:49" x14ac:dyDescent="0.25">
      <c r="X41" s="277"/>
      <c r="Y41" s="103"/>
      <c r="Z41" s="84"/>
      <c r="AA41" s="299"/>
      <c r="AB41" s="299"/>
      <c r="AC41" s="299"/>
      <c r="AD41" s="300"/>
    </row>
    <row r="42" spans="1:49" s="505" customFormat="1" x14ac:dyDescent="0.25">
      <c r="C42" s="277"/>
      <c r="D42" s="103"/>
      <c r="E42" s="84"/>
      <c r="F42" s="299"/>
      <c r="G42" s="299"/>
      <c r="H42" s="294"/>
      <c r="J42" s="103"/>
      <c r="P42" s="199"/>
      <c r="Q42" s="215"/>
      <c r="R42" s="215"/>
      <c r="S42" s="294"/>
      <c r="T42" s="294"/>
      <c r="U42" s="294"/>
      <c r="W42" s="517"/>
      <c r="X42" s="84"/>
      <c r="Y42" s="508"/>
      <c r="Z42" s="479"/>
      <c r="AA42" s="106"/>
      <c r="AB42" s="106"/>
      <c r="AC42" s="299"/>
      <c r="AD42" s="297"/>
    </row>
    <row r="43" spans="1:49" s="505" customFormat="1" x14ac:dyDescent="0.25">
      <c r="C43" s="277"/>
      <c r="D43" s="103"/>
      <c r="E43" s="84"/>
      <c r="F43" s="299"/>
      <c r="G43" s="299"/>
      <c r="H43" s="299"/>
      <c r="J43" s="103"/>
      <c r="P43" s="199"/>
      <c r="Q43" s="215"/>
      <c r="R43" s="215"/>
      <c r="S43" s="294"/>
      <c r="T43" s="294"/>
      <c r="U43" s="294"/>
      <c r="W43" s="517"/>
      <c r="X43" s="508"/>
      <c r="Y43" s="508"/>
      <c r="Z43" s="106"/>
      <c r="AA43" s="106"/>
      <c r="AB43" s="106"/>
      <c r="AC43" s="299"/>
      <c r="AD43" s="297"/>
    </row>
    <row r="44" spans="1:49" s="505" customFormat="1" x14ac:dyDescent="0.25">
      <c r="C44" s="277"/>
      <c r="D44" s="103"/>
      <c r="E44" s="84"/>
      <c r="F44" s="299"/>
      <c r="G44" s="299"/>
      <c r="H44" s="299"/>
      <c r="J44" s="103"/>
      <c r="P44" s="199"/>
      <c r="Q44" s="215"/>
      <c r="R44" s="215"/>
      <c r="S44" s="299"/>
      <c r="T44" s="299"/>
      <c r="U44" s="294"/>
      <c r="W44" s="116"/>
      <c r="X44" s="84"/>
      <c r="Y44" s="508"/>
      <c r="Z44" s="84"/>
      <c r="AA44" s="84"/>
      <c r="AB44" s="198"/>
      <c r="AC44" s="299"/>
      <c r="AD44" s="297"/>
    </row>
    <row r="45" spans="1:49" s="505" customFormat="1" x14ac:dyDescent="0.25">
      <c r="C45" s="277"/>
      <c r="D45" s="84"/>
      <c r="E45" s="84"/>
      <c r="F45" s="299"/>
      <c r="G45" s="299"/>
      <c r="H45" s="299"/>
      <c r="J45" s="103"/>
      <c r="P45" s="199"/>
      <c r="Q45" s="215"/>
      <c r="R45" s="215"/>
      <c r="S45" s="294"/>
      <c r="T45" s="294"/>
      <c r="U45" s="294"/>
      <c r="W45" s="116"/>
      <c r="X45" s="84"/>
      <c r="Y45" s="84"/>
      <c r="Z45" s="84"/>
      <c r="AA45" s="105"/>
      <c r="AB45" s="84"/>
    </row>
    <row r="46" spans="1:49" s="505" customFormat="1" x14ac:dyDescent="0.25">
      <c r="C46" s="277"/>
      <c r="D46" s="84"/>
      <c r="E46" s="84"/>
      <c r="F46" s="299"/>
      <c r="G46" s="299"/>
      <c r="H46" s="299"/>
      <c r="J46" s="103"/>
      <c r="P46" s="199"/>
      <c r="Q46" s="215"/>
      <c r="R46" s="215"/>
      <c r="S46" s="294"/>
      <c r="T46" s="294"/>
      <c r="U46" s="294"/>
      <c r="W46" s="116"/>
      <c r="X46" s="84"/>
      <c r="Y46" s="84"/>
      <c r="Z46" s="84"/>
      <c r="AA46" s="84"/>
      <c r="AB46" s="198"/>
    </row>
    <row r="47" spans="1:49" s="505" customFormat="1" x14ac:dyDescent="0.25">
      <c r="J47" s="103"/>
      <c r="Q47" s="103"/>
      <c r="W47" s="116"/>
      <c r="X47" s="84"/>
      <c r="Y47" s="84"/>
      <c r="Z47" s="84"/>
      <c r="AA47" s="84"/>
      <c r="AB47" s="198"/>
    </row>
    <row r="48" spans="1:49" s="505" customFormat="1" x14ac:dyDescent="0.25">
      <c r="C48" s="277"/>
      <c r="D48" s="215"/>
      <c r="E48" s="198"/>
      <c r="F48" s="299"/>
      <c r="G48" s="299"/>
      <c r="H48" s="294"/>
      <c r="J48" s="103"/>
      <c r="Q48" s="103"/>
      <c r="W48" s="116"/>
      <c r="X48" s="84"/>
      <c r="Y48" s="508"/>
      <c r="Z48" s="84"/>
      <c r="AA48" s="84"/>
      <c r="AB48" s="84"/>
    </row>
    <row r="49" spans="2:28" s="505" customFormat="1" ht="21" x14ac:dyDescent="0.25">
      <c r="B49" s="9"/>
      <c r="C49" s="277"/>
      <c r="D49" s="215"/>
      <c r="E49" s="198"/>
      <c r="F49" s="299"/>
      <c r="G49" s="299"/>
      <c r="H49" s="511"/>
      <c r="J49" s="103"/>
      <c r="P49" s="277"/>
      <c r="Q49" s="516"/>
      <c r="R49" s="400"/>
      <c r="S49" s="479"/>
      <c r="T49" s="317"/>
      <c r="W49" s="116"/>
      <c r="X49" s="84"/>
      <c r="Y49" s="198"/>
      <c r="Z49" s="128"/>
      <c r="AA49" s="128"/>
      <c r="AB49" s="128"/>
    </row>
    <row r="50" spans="2:28" s="505" customFormat="1" ht="21" x14ac:dyDescent="0.25">
      <c r="B50" s="9"/>
      <c r="C50" s="277"/>
      <c r="D50" s="198"/>
      <c r="E50" s="508"/>
      <c r="F50" s="299"/>
      <c r="G50" s="299"/>
      <c r="H50" s="299"/>
      <c r="J50" s="103"/>
      <c r="P50" s="277"/>
      <c r="Q50" s="84"/>
      <c r="R50" s="508"/>
      <c r="S50" s="84"/>
      <c r="T50" s="84"/>
      <c r="W50" s="277"/>
      <c r="X50" s="84"/>
      <c r="Y50" s="508"/>
      <c r="Z50" s="480"/>
      <c r="AA50" s="480"/>
      <c r="AB50" s="317"/>
    </row>
    <row r="51" spans="2:28" s="505" customFormat="1" x14ac:dyDescent="0.25">
      <c r="C51" s="277"/>
      <c r="D51" s="128"/>
      <c r="E51" s="128"/>
      <c r="F51" s="299"/>
      <c r="G51" s="299"/>
      <c r="H51" s="299"/>
      <c r="J51" s="103"/>
      <c r="P51" s="277"/>
      <c r="Q51" s="84"/>
      <c r="R51" s="508"/>
      <c r="S51" s="84"/>
      <c r="T51" s="84"/>
      <c r="W51" s="277"/>
      <c r="X51" s="84"/>
      <c r="Y51" s="84"/>
      <c r="Z51" s="479"/>
      <c r="AA51" s="479"/>
      <c r="AB51" s="317"/>
    </row>
    <row r="52" spans="2:28" s="505" customFormat="1" x14ac:dyDescent="0.25">
      <c r="C52" s="277"/>
      <c r="D52" s="128"/>
      <c r="E52" s="128"/>
      <c r="F52" s="299"/>
      <c r="G52" s="299"/>
      <c r="H52" s="299"/>
      <c r="J52" s="103"/>
      <c r="P52" s="277"/>
      <c r="Q52" s="516"/>
      <c r="R52" s="400"/>
      <c r="S52" s="479"/>
      <c r="T52" s="317"/>
      <c r="W52" s="277"/>
      <c r="X52" s="84"/>
      <c r="Y52" s="508"/>
      <c r="Z52" s="480"/>
      <c r="AA52" s="480"/>
      <c r="AB52" s="480"/>
    </row>
    <row r="53" spans="2:28" s="505" customFormat="1" x14ac:dyDescent="0.25">
      <c r="J53" s="103"/>
      <c r="P53" s="277"/>
      <c r="Q53" s="148"/>
      <c r="R53" s="84"/>
      <c r="S53" s="84"/>
      <c r="T53" s="84"/>
      <c r="W53" s="277"/>
      <c r="X53" s="198"/>
      <c r="Y53" s="84"/>
      <c r="Z53" s="480"/>
      <c r="AA53" s="480"/>
      <c r="AB53" s="480"/>
    </row>
    <row r="54" spans="2:28" s="505" customFormat="1" x14ac:dyDescent="0.25">
      <c r="J54" s="103"/>
      <c r="P54" s="277"/>
      <c r="Q54" s="148"/>
      <c r="R54" s="84"/>
      <c r="S54" s="84"/>
      <c r="T54" s="84"/>
      <c r="W54" s="277"/>
    </row>
    <row r="55" spans="2:28" s="505" customFormat="1" x14ac:dyDescent="0.25">
      <c r="J55" s="103"/>
      <c r="Q55" s="103"/>
      <c r="W55" s="116"/>
      <c r="X55" s="198"/>
      <c r="Y55" s="84"/>
      <c r="Z55" s="479"/>
      <c r="AA55" s="317"/>
      <c r="AB55" s="479"/>
    </row>
    <row r="56" spans="2:28" s="505" customFormat="1" x14ac:dyDescent="0.25">
      <c r="J56" s="103"/>
      <c r="Q56" s="103"/>
      <c r="W56" s="116"/>
      <c r="X56" s="198"/>
      <c r="Y56" s="84"/>
      <c r="Z56" s="480"/>
      <c r="AA56" s="480"/>
      <c r="AB56" s="480"/>
    </row>
    <row r="57" spans="2:28" s="505" customFormat="1" x14ac:dyDescent="0.25">
      <c r="J57" s="103"/>
      <c r="Q57" s="103"/>
      <c r="W57" s="116"/>
      <c r="X57" s="84"/>
      <c r="Y57" s="84"/>
      <c r="Z57" s="105"/>
      <c r="AA57" s="105"/>
      <c r="AB57" s="105"/>
    </row>
    <row r="58" spans="2:28" s="505" customFormat="1" x14ac:dyDescent="0.25">
      <c r="J58" s="103"/>
      <c r="Q58" s="103"/>
      <c r="W58" s="116"/>
      <c r="X58" s="84"/>
      <c r="Y58" s="84"/>
      <c r="Z58" s="84"/>
      <c r="AA58" s="105"/>
      <c r="AB58" s="84"/>
    </row>
    <row r="59" spans="2:28" s="505" customFormat="1" x14ac:dyDescent="0.25">
      <c r="J59" s="103"/>
      <c r="Q59" s="103"/>
      <c r="W59" s="116"/>
      <c r="X59" s="198"/>
      <c r="Y59" s="84"/>
      <c r="Z59" s="479"/>
      <c r="AA59" s="317"/>
      <c r="AB59" s="479"/>
    </row>
    <row r="60" spans="2:28" s="505" customFormat="1" x14ac:dyDescent="0.25">
      <c r="J60" s="103"/>
      <c r="Q60" s="103"/>
      <c r="W60" s="116"/>
      <c r="X60" s="84"/>
      <c r="Y60" s="84"/>
      <c r="Z60" s="84"/>
      <c r="AA60" s="105"/>
      <c r="AB60" s="84"/>
    </row>
    <row r="61" spans="2:28" s="505" customFormat="1" x14ac:dyDescent="0.25">
      <c r="J61" s="103"/>
      <c r="Q61" s="103"/>
      <c r="W61" s="116"/>
      <c r="X61" s="84"/>
      <c r="Y61" s="84"/>
      <c r="Z61" s="84"/>
      <c r="AA61" s="84"/>
      <c r="AB61" s="198"/>
    </row>
    <row r="62" spans="2:28" s="505" customFormat="1" x14ac:dyDescent="0.25">
      <c r="J62" s="103"/>
      <c r="Q62" s="103"/>
      <c r="W62" s="116"/>
      <c r="X62" s="84"/>
      <c r="Y62" s="84"/>
      <c r="Z62" s="84"/>
      <c r="AA62" s="84"/>
      <c r="AB62" s="198"/>
    </row>
    <row r="63" spans="2:28" s="505" customFormat="1" x14ac:dyDescent="0.25">
      <c r="J63" s="103"/>
      <c r="Q63" s="103"/>
      <c r="W63" s="116"/>
      <c r="X63" s="84"/>
      <c r="Y63" s="508"/>
      <c r="Z63" s="84"/>
      <c r="AA63" s="84"/>
      <c r="AB63" s="84"/>
    </row>
    <row r="64" spans="2:28" s="505" customFormat="1" x14ac:dyDescent="0.25">
      <c r="J64" s="103"/>
      <c r="Q64" s="103"/>
    </row>
  </sheetData>
  <mergeCells count="90">
    <mergeCell ref="P7:P14"/>
    <mergeCell ref="AD12:AD16"/>
    <mergeCell ref="W7:W11"/>
    <mergeCell ref="W12:W16"/>
    <mergeCell ref="AD7:AD11"/>
    <mergeCell ref="AD29:AE29"/>
    <mergeCell ref="AD36:AE36"/>
    <mergeCell ref="AD33:AE33"/>
    <mergeCell ref="AD32:AE32"/>
    <mergeCell ref="AD35:AE35"/>
    <mergeCell ref="W32:X32"/>
    <mergeCell ref="AD34:AE34"/>
    <mergeCell ref="W36:X36"/>
    <mergeCell ref="P32:Q32"/>
    <mergeCell ref="P30:Q30"/>
    <mergeCell ref="P31:Q31"/>
    <mergeCell ref="AD31:AE31"/>
    <mergeCell ref="W31:X31"/>
    <mergeCell ref="AD30:AE30"/>
    <mergeCell ref="A22:A26"/>
    <mergeCell ref="B29:C29"/>
    <mergeCell ref="B30:C30"/>
    <mergeCell ref="B31:C31"/>
    <mergeCell ref="I30:J30"/>
    <mergeCell ref="W29:X29"/>
    <mergeCell ref="W30:X30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A29:A36"/>
    <mergeCell ref="A7:A11"/>
    <mergeCell ref="A12:A16"/>
    <mergeCell ref="BF22:BF26"/>
    <mergeCell ref="W22:W26"/>
    <mergeCell ref="BB22:BB26"/>
    <mergeCell ref="AD22:AD26"/>
    <mergeCell ref="AD17:AD21"/>
    <mergeCell ref="W17:W21"/>
    <mergeCell ref="AE18:AE21"/>
    <mergeCell ref="X18:X21"/>
    <mergeCell ref="B7:B11"/>
    <mergeCell ref="B22:B26"/>
    <mergeCell ref="B12:B16"/>
    <mergeCell ref="I12:I16"/>
    <mergeCell ref="I7:I11"/>
    <mergeCell ref="A17:A21"/>
    <mergeCell ref="B17:B21"/>
    <mergeCell ref="C18:C21"/>
    <mergeCell ref="A1:AJ1"/>
    <mergeCell ref="W2:Y2"/>
    <mergeCell ref="AD2:AF2"/>
    <mergeCell ref="A5:A6"/>
    <mergeCell ref="W5:W6"/>
    <mergeCell ref="P3:Q3"/>
    <mergeCell ref="R3:V3"/>
    <mergeCell ref="W3:X3"/>
    <mergeCell ref="Y3:AC3"/>
    <mergeCell ref="AD3:AE3"/>
    <mergeCell ref="AF3:AJ3"/>
    <mergeCell ref="AD5:AD6"/>
    <mergeCell ref="K3:O3"/>
    <mergeCell ref="P5:P6"/>
    <mergeCell ref="B5:B6"/>
    <mergeCell ref="B3:C3"/>
    <mergeCell ref="I3:J3"/>
    <mergeCell ref="D3:H3"/>
    <mergeCell ref="I5:I6"/>
    <mergeCell ref="J18:J21"/>
    <mergeCell ref="I17:I21"/>
    <mergeCell ref="I22:I26"/>
    <mergeCell ref="P29:Q29"/>
    <mergeCell ref="P22:P26"/>
    <mergeCell ref="P15:P21"/>
    <mergeCell ref="B34:C34"/>
    <mergeCell ref="B32:C32"/>
    <mergeCell ref="B33:C33"/>
    <mergeCell ref="I32:J32"/>
    <mergeCell ref="I29:J29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2"/>
  <sheetViews>
    <sheetView zoomScale="75" zoomScaleNormal="75" workbookViewId="0">
      <selection activeCell="P14" sqref="P14:P16"/>
    </sheetView>
  </sheetViews>
  <sheetFormatPr defaultColWidth="8.875" defaultRowHeight="16.5" x14ac:dyDescent="0.25"/>
  <cols>
    <col min="1" max="1" width="8.875" style="136"/>
    <col min="2" max="2" width="9.5" style="136" customWidth="1"/>
    <col min="3" max="3" width="10.625" style="136" customWidth="1"/>
    <col min="4" max="4" width="7.625" style="136" customWidth="1"/>
    <col min="5" max="7" width="5.625" style="136" hidden="1" customWidth="1"/>
    <col min="8" max="8" width="5.625" style="136" customWidth="1"/>
    <col min="9" max="9" width="9.625" style="136" customWidth="1"/>
    <col min="10" max="10" width="10.625" style="136" customWidth="1"/>
    <col min="11" max="11" width="7.625" style="136" customWidth="1"/>
    <col min="12" max="14" width="5.625" style="136" hidden="1" customWidth="1"/>
    <col min="15" max="15" width="5.625" style="136" customWidth="1"/>
    <col min="16" max="16" width="9.625" style="136" customWidth="1"/>
    <col min="17" max="17" width="10.625" style="136" customWidth="1"/>
    <col min="18" max="18" width="7.625" style="136" customWidth="1"/>
    <col min="19" max="21" width="5.625" style="136" hidden="1" customWidth="1"/>
    <col min="22" max="22" width="5.625" style="136" customWidth="1"/>
    <col min="23" max="23" width="9.625" style="136" customWidth="1"/>
    <col min="24" max="24" width="10.875" style="136" customWidth="1"/>
    <col min="25" max="25" width="7.625" style="136" customWidth="1"/>
    <col min="26" max="28" width="5.625" style="136" hidden="1" customWidth="1"/>
    <col min="29" max="29" width="5.625" style="136" customWidth="1"/>
    <col min="30" max="30" width="9.625" style="136" customWidth="1"/>
    <col min="31" max="31" width="10.625" style="136" customWidth="1"/>
    <col min="32" max="32" width="7.625" style="136" customWidth="1"/>
    <col min="33" max="35" width="5.625" style="136" hidden="1" customWidth="1"/>
    <col min="36" max="36" width="5.625" style="136" customWidth="1"/>
    <col min="37" max="16384" width="8.875" style="136"/>
  </cols>
  <sheetData>
    <row r="1" spans="1:62" ht="21" customHeight="1" x14ac:dyDescent="0.25">
      <c r="A1" s="633" t="s">
        <v>402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14"/>
      <c r="AL1" s="14"/>
      <c r="AM1" s="14"/>
      <c r="AN1" s="14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</row>
    <row r="2" spans="1:62" ht="21" customHeight="1" thickBot="1" x14ac:dyDescent="0.3">
      <c r="A2" s="351" t="s">
        <v>89</v>
      </c>
      <c r="B2" s="352"/>
      <c r="C2" s="473"/>
      <c r="D2" s="352"/>
      <c r="H2" s="352"/>
      <c r="I2" s="352"/>
      <c r="J2" s="352"/>
      <c r="K2" s="352"/>
      <c r="O2" s="352"/>
      <c r="P2" s="352"/>
      <c r="Q2" s="352"/>
      <c r="R2" s="352"/>
      <c r="V2" s="352"/>
      <c r="W2" s="634" t="s">
        <v>6</v>
      </c>
      <c r="X2" s="635"/>
      <c r="Y2" s="635"/>
      <c r="AC2" s="352"/>
      <c r="AD2" s="634" t="s">
        <v>8</v>
      </c>
      <c r="AE2" s="634"/>
      <c r="AF2" s="634"/>
      <c r="AJ2" s="352"/>
      <c r="AK2" s="353"/>
      <c r="AL2" s="354"/>
      <c r="AM2" s="277"/>
      <c r="AN2" s="171"/>
      <c r="AO2" s="508"/>
      <c r="AP2" s="353"/>
      <c r="AQ2" s="353"/>
      <c r="AR2" s="353"/>
      <c r="AS2" s="505"/>
      <c r="AT2" s="505"/>
      <c r="AU2" s="277"/>
      <c r="AV2" s="171"/>
      <c r="AW2" s="171"/>
      <c r="AX2" s="198"/>
      <c r="AY2" s="198"/>
      <c r="AZ2" s="198"/>
      <c r="BA2" s="198"/>
      <c r="BB2" s="505"/>
    </row>
    <row r="3" spans="1:62" s="439" customFormat="1" ht="24" customHeight="1" thickBot="1" x14ac:dyDescent="0.3">
      <c r="A3" s="356" t="s">
        <v>82</v>
      </c>
      <c r="B3" s="631" t="s">
        <v>364</v>
      </c>
      <c r="C3" s="631"/>
      <c r="D3" s="626" t="s">
        <v>90</v>
      </c>
      <c r="E3" s="627"/>
      <c r="F3" s="627"/>
      <c r="G3" s="627"/>
      <c r="H3" s="628"/>
      <c r="I3" s="630">
        <v>45790</v>
      </c>
      <c r="J3" s="631"/>
      <c r="K3" s="626" t="s">
        <v>84</v>
      </c>
      <c r="L3" s="627"/>
      <c r="M3" s="627"/>
      <c r="N3" s="627"/>
      <c r="O3" s="628"/>
      <c r="P3" s="630" t="s">
        <v>253</v>
      </c>
      <c r="Q3" s="631"/>
      <c r="R3" s="636" t="s">
        <v>83</v>
      </c>
      <c r="S3" s="637"/>
      <c r="T3" s="637"/>
      <c r="U3" s="637"/>
      <c r="V3" s="638"/>
      <c r="W3" s="630">
        <v>45792</v>
      </c>
      <c r="X3" s="639"/>
      <c r="Y3" s="626" t="s">
        <v>85</v>
      </c>
      <c r="Z3" s="627"/>
      <c r="AA3" s="627"/>
      <c r="AB3" s="627"/>
      <c r="AC3" s="628"/>
      <c r="AD3" s="630">
        <v>45793</v>
      </c>
      <c r="AE3" s="631"/>
      <c r="AF3" s="640" t="s">
        <v>42</v>
      </c>
      <c r="AG3" s="641"/>
      <c r="AH3" s="641"/>
      <c r="AI3" s="641"/>
      <c r="AJ3" s="642"/>
      <c r="AK3" s="437"/>
      <c r="AL3" s="438"/>
      <c r="AM3" s="277"/>
      <c r="AN3" s="171"/>
      <c r="AO3" s="508"/>
      <c r="AP3" s="508"/>
      <c r="AQ3" s="508"/>
      <c r="AR3" s="508"/>
      <c r="AS3" s="508"/>
      <c r="AT3" s="508"/>
      <c r="AU3" s="277"/>
      <c r="AV3" s="198"/>
      <c r="AW3" s="198"/>
      <c r="AX3" s="508"/>
      <c r="AY3" s="508"/>
      <c r="AZ3" s="198"/>
      <c r="BA3" s="198"/>
      <c r="BB3" s="508"/>
    </row>
    <row r="4" spans="1:62" x14ac:dyDescent="0.25">
      <c r="A4" s="714" t="s">
        <v>36</v>
      </c>
      <c r="B4" s="722" t="s">
        <v>358</v>
      </c>
      <c r="C4" s="358" t="s">
        <v>43</v>
      </c>
      <c r="D4" s="358" t="s">
        <v>279</v>
      </c>
      <c r="E4" s="359" t="s">
        <v>109</v>
      </c>
      <c r="F4" s="359" t="s">
        <v>110</v>
      </c>
      <c r="G4" s="359" t="s">
        <v>111</v>
      </c>
      <c r="H4" s="360" t="s">
        <v>56</v>
      </c>
      <c r="I4" s="364" t="s">
        <v>358</v>
      </c>
      <c r="J4" s="358" t="s">
        <v>43</v>
      </c>
      <c r="K4" s="220" t="s">
        <v>279</v>
      </c>
      <c r="L4" s="359" t="s">
        <v>109</v>
      </c>
      <c r="M4" s="359" t="s">
        <v>110</v>
      </c>
      <c r="N4" s="359" t="s">
        <v>111</v>
      </c>
      <c r="O4" s="360" t="s">
        <v>56</v>
      </c>
      <c r="P4" s="361" t="s">
        <v>358</v>
      </c>
      <c r="Q4" s="358" t="s">
        <v>43</v>
      </c>
      <c r="R4" s="358" t="s">
        <v>279</v>
      </c>
      <c r="S4" s="474" t="s">
        <v>109</v>
      </c>
      <c r="T4" s="474" t="s">
        <v>110</v>
      </c>
      <c r="U4" s="474" t="s">
        <v>111</v>
      </c>
      <c r="V4" s="362" t="s">
        <v>56</v>
      </c>
      <c r="W4" s="475" t="s">
        <v>358</v>
      </c>
      <c r="X4" s="358" t="s">
        <v>43</v>
      </c>
      <c r="Y4" s="476" t="s">
        <v>279</v>
      </c>
      <c r="Z4" s="359" t="s">
        <v>109</v>
      </c>
      <c r="AA4" s="359" t="s">
        <v>110</v>
      </c>
      <c r="AB4" s="359" t="s">
        <v>111</v>
      </c>
      <c r="AC4" s="360" t="s">
        <v>56</v>
      </c>
      <c r="AD4" s="477" t="s">
        <v>358</v>
      </c>
      <c r="AE4" s="358" t="s">
        <v>43</v>
      </c>
      <c r="AF4" s="476" t="s">
        <v>279</v>
      </c>
      <c r="AG4" s="359" t="s">
        <v>109</v>
      </c>
      <c r="AH4" s="359" t="s">
        <v>110</v>
      </c>
      <c r="AI4" s="359" t="s">
        <v>111</v>
      </c>
      <c r="AJ4" s="360" t="s">
        <v>56</v>
      </c>
      <c r="AK4" s="84"/>
      <c r="AL4" s="508"/>
      <c r="AM4" s="277"/>
      <c r="AN4" s="171"/>
      <c r="AO4" s="508"/>
      <c r="AP4" s="508"/>
      <c r="AQ4" s="505"/>
      <c r="AR4" s="505"/>
      <c r="AS4" s="505"/>
      <c r="AT4" s="505"/>
      <c r="AU4" s="277"/>
      <c r="AV4" s="198"/>
      <c r="AW4" s="198"/>
      <c r="AX4" s="508"/>
      <c r="AY4" s="198"/>
      <c r="AZ4" s="198"/>
      <c r="BA4" s="198"/>
      <c r="BB4" s="505"/>
    </row>
    <row r="5" spans="1:62" s="180" customFormat="1" ht="18" customHeight="1" x14ac:dyDescent="0.25">
      <c r="A5" s="715" t="s">
        <v>3</v>
      </c>
      <c r="B5" s="615" t="s">
        <v>69</v>
      </c>
      <c r="C5" s="507" t="s">
        <v>9</v>
      </c>
      <c r="D5" s="507">
        <v>100</v>
      </c>
      <c r="E5" s="365">
        <f>D5/20</f>
        <v>5</v>
      </c>
      <c r="F5" s="365"/>
      <c r="G5" s="365"/>
      <c r="H5" s="368"/>
      <c r="I5" s="615" t="s">
        <v>41</v>
      </c>
      <c r="J5" s="507" t="s">
        <v>99</v>
      </c>
      <c r="K5" s="507">
        <v>80</v>
      </c>
      <c r="L5" s="75">
        <f>K5/20</f>
        <v>4</v>
      </c>
      <c r="M5" s="75"/>
      <c r="N5" s="75"/>
      <c r="O5" s="251"/>
      <c r="P5" s="569" t="s">
        <v>313</v>
      </c>
      <c r="Q5" s="507" t="s">
        <v>337</v>
      </c>
      <c r="R5" s="507">
        <v>170</v>
      </c>
      <c r="S5" s="507">
        <f>R5/30</f>
        <v>5.666666666666667</v>
      </c>
      <c r="T5" s="507"/>
      <c r="U5" s="507"/>
      <c r="V5" s="306"/>
      <c r="W5" s="615" t="s">
        <v>41</v>
      </c>
      <c r="X5" s="507" t="s">
        <v>99</v>
      </c>
      <c r="Y5" s="507">
        <v>80</v>
      </c>
      <c r="Z5" s="75">
        <f>Y5/20</f>
        <v>4</v>
      </c>
      <c r="AA5" s="75"/>
      <c r="AB5" s="75"/>
      <c r="AC5" s="251"/>
      <c r="AD5" s="570" t="s">
        <v>69</v>
      </c>
      <c r="AE5" s="507" t="s">
        <v>9</v>
      </c>
      <c r="AF5" s="507">
        <v>100</v>
      </c>
      <c r="AG5" s="75">
        <f>AF5/20</f>
        <v>5</v>
      </c>
      <c r="AH5" s="75"/>
      <c r="AI5" s="75"/>
      <c r="AJ5" s="251"/>
      <c r="AK5" s="128"/>
      <c r="AL5" s="128"/>
      <c r="AM5" s="277"/>
      <c r="AN5" s="171"/>
      <c r="AO5" s="508"/>
      <c r="AP5" s="508"/>
      <c r="AQ5" s="128"/>
      <c r="AR5" s="128"/>
      <c r="AS5" s="128"/>
      <c r="AT5" s="128"/>
      <c r="AU5" s="277"/>
      <c r="AV5" s="198"/>
      <c r="AW5" s="84"/>
      <c r="AX5" s="104"/>
      <c r="AY5" s="198"/>
      <c r="AZ5" s="198"/>
      <c r="BA5" s="198"/>
      <c r="BB5" s="128"/>
    </row>
    <row r="6" spans="1:62" s="180" customFormat="1" ht="18" customHeight="1" x14ac:dyDescent="0.25">
      <c r="A6" s="700"/>
      <c r="B6" s="615"/>
      <c r="C6" s="507"/>
      <c r="D6" s="507"/>
      <c r="E6" s="365"/>
      <c r="F6" s="365"/>
      <c r="G6" s="365"/>
      <c r="H6" s="368"/>
      <c r="I6" s="616"/>
      <c r="J6" s="507" t="s">
        <v>102</v>
      </c>
      <c r="K6" s="138">
        <v>20</v>
      </c>
      <c r="L6" s="75">
        <f>K6/20</f>
        <v>1</v>
      </c>
      <c r="M6" s="75"/>
      <c r="N6" s="75"/>
      <c r="O6" s="251"/>
      <c r="P6" s="569"/>
      <c r="Q6" s="324"/>
      <c r="R6" s="524"/>
      <c r="S6" s="507"/>
      <c r="T6" s="507"/>
      <c r="U6" s="121"/>
      <c r="V6" s="306"/>
      <c r="W6" s="616"/>
      <c r="X6" s="138" t="s">
        <v>102</v>
      </c>
      <c r="Y6" s="138">
        <v>20</v>
      </c>
      <c r="Z6" s="75">
        <f>Y6/20</f>
        <v>1</v>
      </c>
      <c r="AA6" s="75"/>
      <c r="AB6" s="75"/>
      <c r="AC6" s="251"/>
      <c r="AD6" s="629"/>
      <c r="AE6" s="507"/>
      <c r="AF6" s="507"/>
      <c r="AG6" s="75"/>
      <c r="AH6" s="75"/>
      <c r="AI6" s="75"/>
      <c r="AJ6" s="251"/>
      <c r="AK6" s="128"/>
      <c r="AL6" s="128"/>
      <c r="AM6" s="277"/>
      <c r="AN6" s="171"/>
      <c r="AO6" s="478"/>
      <c r="AP6" s="128"/>
      <c r="AQ6" s="128"/>
      <c r="AR6" s="128"/>
      <c r="AS6" s="128"/>
      <c r="AT6" s="128"/>
      <c r="AU6" s="277"/>
      <c r="AV6" s="310"/>
      <c r="AW6" s="84"/>
      <c r="AX6" s="198"/>
      <c r="AY6" s="198"/>
      <c r="AZ6" s="198"/>
      <c r="BA6" s="198"/>
      <c r="BB6" s="128"/>
    </row>
    <row r="7" spans="1:62" s="180" customFormat="1" ht="18" customHeight="1" x14ac:dyDescent="0.25">
      <c r="A7" s="715" t="s">
        <v>37</v>
      </c>
      <c r="B7" s="713" t="s">
        <v>374</v>
      </c>
      <c r="C7" s="139" t="s">
        <v>375</v>
      </c>
      <c r="D7" s="220">
        <v>65</v>
      </c>
      <c r="E7" s="224"/>
      <c r="F7" s="224">
        <f>D7/35</f>
        <v>1.8571428571428572</v>
      </c>
      <c r="G7" s="224"/>
      <c r="H7" s="368"/>
      <c r="I7" s="625" t="s">
        <v>346</v>
      </c>
      <c r="J7" s="200" t="s">
        <v>155</v>
      </c>
      <c r="K7" s="200">
        <v>90</v>
      </c>
      <c r="L7" s="224"/>
      <c r="M7" s="224">
        <f>K7*0.65/35</f>
        <v>1.6714285714285715</v>
      </c>
      <c r="N7" s="224"/>
      <c r="O7" s="368"/>
      <c r="P7" s="564" t="s">
        <v>330</v>
      </c>
      <c r="Q7" s="370" t="s">
        <v>39</v>
      </c>
      <c r="R7" s="507">
        <v>10</v>
      </c>
      <c r="S7" s="507"/>
      <c r="T7" s="507"/>
      <c r="U7" s="121">
        <f>R9/100</f>
        <v>0.25</v>
      </c>
      <c r="V7" s="368"/>
      <c r="W7" s="564" t="s">
        <v>226</v>
      </c>
      <c r="X7" s="190" t="s">
        <v>159</v>
      </c>
      <c r="Y7" s="139">
        <v>75</v>
      </c>
      <c r="Z7" s="240"/>
      <c r="AA7" s="240">
        <f>Y7*0.8/35</f>
        <v>1.7142857142857142</v>
      </c>
      <c r="AB7" s="240"/>
      <c r="AC7" s="368"/>
      <c r="AD7" s="564" t="s">
        <v>156</v>
      </c>
      <c r="AE7" s="200" t="s">
        <v>155</v>
      </c>
      <c r="AF7" s="200">
        <v>95</v>
      </c>
      <c r="AG7" s="224"/>
      <c r="AH7" s="224">
        <f>AF7*0.65/35</f>
        <v>1.7642857142857142</v>
      </c>
      <c r="AI7" s="224"/>
      <c r="AJ7" s="368"/>
      <c r="AM7" s="128"/>
      <c r="AN7" s="128"/>
      <c r="AO7" s="128"/>
      <c r="AP7" s="128"/>
      <c r="AQ7" s="128"/>
      <c r="AR7" s="128"/>
      <c r="AS7" s="128"/>
      <c r="AT7" s="128"/>
      <c r="AU7" s="277"/>
      <c r="AV7" s="84"/>
      <c r="AW7" s="84"/>
      <c r="AX7" s="103"/>
      <c r="AY7" s="103"/>
      <c r="AZ7" s="198"/>
      <c r="BA7" s="133"/>
      <c r="BB7" s="128"/>
    </row>
    <row r="8" spans="1:62" s="180" customFormat="1" ht="18" customHeight="1" x14ac:dyDescent="0.25">
      <c r="A8" s="715"/>
      <c r="B8" s="713"/>
      <c r="C8" s="507" t="s">
        <v>231</v>
      </c>
      <c r="D8" s="507">
        <v>30</v>
      </c>
      <c r="E8" s="369"/>
      <c r="F8" s="224"/>
      <c r="G8" s="369">
        <f>D8/100</f>
        <v>0.3</v>
      </c>
      <c r="H8" s="368"/>
      <c r="I8" s="625"/>
      <c r="J8" s="139" t="s">
        <v>311</v>
      </c>
      <c r="K8" s="139">
        <v>15</v>
      </c>
      <c r="L8" s="240"/>
      <c r="M8" s="240"/>
      <c r="N8" s="240">
        <f>K8/100</f>
        <v>0.15</v>
      </c>
      <c r="O8" s="368"/>
      <c r="P8" s="565"/>
      <c r="Q8" s="507" t="s">
        <v>332</v>
      </c>
      <c r="R8" s="507">
        <v>38</v>
      </c>
      <c r="S8" s="507"/>
      <c r="T8" s="121">
        <f>R8/35</f>
        <v>1.0857142857142856</v>
      </c>
      <c r="U8" s="121"/>
      <c r="V8" s="306"/>
      <c r="W8" s="565"/>
      <c r="X8" s="190" t="s">
        <v>227</v>
      </c>
      <c r="Y8" s="220" t="s">
        <v>116</v>
      </c>
      <c r="Z8" s="372"/>
      <c r="AA8" s="240"/>
      <c r="AB8" s="240"/>
      <c r="AC8" s="368"/>
      <c r="AD8" s="565"/>
      <c r="AE8" s="200" t="s">
        <v>151</v>
      </c>
      <c r="AF8" s="200">
        <v>15</v>
      </c>
      <c r="AG8" s="369"/>
      <c r="AH8" s="369"/>
      <c r="AI8" s="224">
        <f>AF8/100</f>
        <v>0.15</v>
      </c>
      <c r="AJ8" s="368"/>
      <c r="AL8" s="128"/>
      <c r="AM8" s="128"/>
      <c r="AN8" s="128"/>
      <c r="AO8" s="128"/>
      <c r="AP8" s="128"/>
      <c r="AQ8" s="128"/>
      <c r="AR8" s="128"/>
      <c r="AS8" s="128"/>
      <c r="AT8" s="128"/>
      <c r="AU8" s="277"/>
      <c r="AV8" s="84"/>
      <c r="AW8" s="84"/>
      <c r="AX8" s="103"/>
      <c r="AY8" s="198"/>
      <c r="AZ8" s="198"/>
      <c r="BA8" s="310"/>
      <c r="BB8" s="128"/>
    </row>
    <row r="9" spans="1:62" s="180" customFormat="1" ht="18" customHeight="1" x14ac:dyDescent="0.25">
      <c r="A9" s="715"/>
      <c r="B9" s="713"/>
      <c r="C9" s="206" t="s">
        <v>57</v>
      </c>
      <c r="D9" s="520">
        <v>10</v>
      </c>
      <c r="E9" s="224"/>
      <c r="F9" s="224"/>
      <c r="G9" s="369">
        <f>D9/100</f>
        <v>0.1</v>
      </c>
      <c r="H9" s="368"/>
      <c r="I9" s="625"/>
      <c r="J9" s="142" t="s">
        <v>347</v>
      </c>
      <c r="K9" s="139" t="s">
        <v>312</v>
      </c>
      <c r="L9" s="374"/>
      <c r="M9" s="374"/>
      <c r="N9" s="240"/>
      <c r="O9" s="251"/>
      <c r="P9" s="565"/>
      <c r="Q9" s="507" t="s">
        <v>333</v>
      </c>
      <c r="R9" s="507">
        <v>25</v>
      </c>
      <c r="S9" s="507"/>
      <c r="T9" s="121"/>
      <c r="U9" s="121">
        <f>R9/100</f>
        <v>0.25</v>
      </c>
      <c r="V9" s="368"/>
      <c r="W9" s="565"/>
      <c r="X9" s="143" t="s">
        <v>125</v>
      </c>
      <c r="Y9" s="142">
        <v>10</v>
      </c>
      <c r="Z9" s="372"/>
      <c r="AA9" s="240"/>
      <c r="AB9" s="240">
        <f>Y9/100</f>
        <v>0.1</v>
      </c>
      <c r="AC9" s="368"/>
      <c r="AD9" s="565"/>
      <c r="AE9" s="200" t="s">
        <v>154</v>
      </c>
      <c r="AF9" s="200">
        <v>20</v>
      </c>
      <c r="AG9" s="369"/>
      <c r="AH9" s="224"/>
      <c r="AI9" s="224">
        <f>AF9/100</f>
        <v>0.2</v>
      </c>
      <c r="AJ9" s="368"/>
      <c r="AL9" s="508"/>
      <c r="AM9" s="508"/>
      <c r="AN9" s="128"/>
      <c r="AO9" s="128"/>
      <c r="AP9" s="128"/>
      <c r="AQ9" s="128"/>
      <c r="AR9" s="128"/>
      <c r="AS9" s="128"/>
      <c r="AT9" s="128"/>
      <c r="AU9" s="277"/>
      <c r="AV9" s="103"/>
      <c r="AW9" s="84"/>
      <c r="AX9" s="103"/>
      <c r="AY9" s="103"/>
      <c r="AZ9" s="198"/>
      <c r="BA9" s="133"/>
      <c r="BB9" s="128"/>
    </row>
    <row r="10" spans="1:62" s="180" customFormat="1" ht="18" customHeight="1" x14ac:dyDescent="0.25">
      <c r="A10" s="715"/>
      <c r="B10" s="713"/>
      <c r="C10" s="206"/>
      <c r="D10" s="507"/>
      <c r="E10" s="224"/>
      <c r="F10" s="224"/>
      <c r="G10" s="369"/>
      <c r="H10" s="368"/>
      <c r="I10" s="625"/>
      <c r="J10" s="139"/>
      <c r="K10" s="139"/>
      <c r="L10" s="75"/>
      <c r="M10" s="240"/>
      <c r="N10" s="240"/>
      <c r="O10" s="251"/>
      <c r="P10" s="565"/>
      <c r="Q10" s="507" t="s">
        <v>334</v>
      </c>
      <c r="R10" s="507">
        <v>10</v>
      </c>
      <c r="S10" s="507"/>
      <c r="T10" s="121"/>
      <c r="U10" s="121">
        <f>R10/100</f>
        <v>0.1</v>
      </c>
      <c r="V10" s="486"/>
      <c r="W10" s="565"/>
      <c r="X10" s="143"/>
      <c r="Y10" s="142"/>
      <c r="Z10" s="372"/>
      <c r="AA10" s="240"/>
      <c r="AB10" s="240"/>
      <c r="AC10" s="368"/>
      <c r="AD10" s="565"/>
      <c r="AE10" s="200"/>
      <c r="AF10" s="200"/>
      <c r="AG10" s="371"/>
      <c r="AH10" s="224"/>
      <c r="AI10" s="224">
        <f>AF10/100</f>
        <v>0</v>
      </c>
      <c r="AJ10" s="251"/>
      <c r="AL10" s="508"/>
      <c r="AM10" s="508"/>
      <c r="AN10" s="128"/>
      <c r="AO10" s="128"/>
      <c r="AP10" s="128"/>
      <c r="AQ10" s="128"/>
      <c r="AR10" s="128"/>
      <c r="AS10" s="128"/>
      <c r="AT10" s="128"/>
      <c r="AU10" s="277"/>
      <c r="AV10" s="84"/>
      <c r="AW10" s="84"/>
      <c r="AX10" s="505"/>
      <c r="AY10" s="505"/>
      <c r="AZ10" s="198"/>
      <c r="BA10" s="508"/>
      <c r="BB10" s="128"/>
    </row>
    <row r="11" spans="1:62" s="180" customFormat="1" ht="18" customHeight="1" x14ac:dyDescent="0.25">
      <c r="A11" s="715"/>
      <c r="B11" s="713"/>
      <c r="C11" s="206"/>
      <c r="D11" s="507"/>
      <c r="E11" s="224"/>
      <c r="F11" s="224"/>
      <c r="G11" s="369"/>
      <c r="H11" s="368"/>
      <c r="I11" s="625"/>
      <c r="J11" s="139"/>
      <c r="K11" s="139"/>
      <c r="L11" s="75"/>
      <c r="M11" s="240"/>
      <c r="N11" s="240"/>
      <c r="O11" s="251"/>
      <c r="P11" s="565"/>
      <c r="Q11" s="507" t="s">
        <v>121</v>
      </c>
      <c r="R11" s="507" t="s">
        <v>314</v>
      </c>
      <c r="S11" s="121"/>
      <c r="T11" s="121"/>
      <c r="U11" s="121"/>
      <c r="V11" s="486"/>
      <c r="W11" s="566"/>
      <c r="X11" s="190"/>
      <c r="Y11" s="139"/>
      <c r="Z11" s="240"/>
      <c r="AA11" s="240"/>
      <c r="AB11" s="240"/>
      <c r="AC11" s="251"/>
      <c r="AD11" s="566"/>
      <c r="AE11" s="200"/>
      <c r="AF11" s="200"/>
      <c r="AG11" s="224"/>
      <c r="AH11" s="224"/>
      <c r="AI11" s="224"/>
      <c r="AJ11" s="251"/>
      <c r="AL11" s="547"/>
      <c r="AM11" s="277"/>
      <c r="AN11" s="84"/>
      <c r="AO11" s="84"/>
      <c r="AP11" s="479"/>
      <c r="AQ11" s="479"/>
      <c r="AR11" s="317"/>
      <c r="AS11" s="106"/>
      <c r="AT11" s="128"/>
      <c r="AU11" s="277"/>
      <c r="AV11" s="84"/>
      <c r="AW11" s="84"/>
      <c r="AX11" s="548"/>
      <c r="AY11" s="548"/>
      <c r="AZ11" s="505"/>
      <c r="BA11" s="508"/>
      <c r="BB11" s="128"/>
    </row>
    <row r="12" spans="1:62" s="180" customFormat="1" ht="18" customHeight="1" x14ac:dyDescent="0.25">
      <c r="A12" s="701" t="s">
        <v>38</v>
      </c>
      <c r="B12" s="713" t="s">
        <v>232</v>
      </c>
      <c r="C12" s="139" t="s">
        <v>145</v>
      </c>
      <c r="D12" s="139">
        <v>75</v>
      </c>
      <c r="E12" s="372"/>
      <c r="F12" s="372">
        <f>D12/140</f>
        <v>0.5357142857142857</v>
      </c>
      <c r="G12" s="240"/>
      <c r="H12" s="368"/>
      <c r="I12" s="564" t="s">
        <v>158</v>
      </c>
      <c r="J12" s="121" t="s">
        <v>157</v>
      </c>
      <c r="K12" s="121">
        <v>25</v>
      </c>
      <c r="L12" s="75"/>
      <c r="M12" s="240"/>
      <c r="N12" s="240">
        <f>K12/100</f>
        <v>0.25</v>
      </c>
      <c r="O12" s="368"/>
      <c r="P12" s="565"/>
      <c r="Q12" s="142" t="s">
        <v>339</v>
      </c>
      <c r="R12" s="507" t="s">
        <v>314</v>
      </c>
      <c r="S12" s="525"/>
      <c r="T12" s="121"/>
      <c r="U12" s="507"/>
      <c r="V12" s="486"/>
      <c r="W12" s="656" t="s">
        <v>228</v>
      </c>
      <c r="X12" s="143" t="s">
        <v>229</v>
      </c>
      <c r="Y12" s="142">
        <v>50</v>
      </c>
      <c r="Z12" s="372"/>
      <c r="AA12" s="372"/>
      <c r="AB12" s="240">
        <f>Y12/100</f>
        <v>0.5</v>
      </c>
      <c r="AC12" s="368"/>
      <c r="AD12" s="625" t="s">
        <v>288</v>
      </c>
      <c r="AE12" s="139" t="s">
        <v>223</v>
      </c>
      <c r="AF12" s="139">
        <v>70</v>
      </c>
      <c r="AG12" s="369"/>
      <c r="AH12" s="369"/>
      <c r="AI12" s="224">
        <f>AF12/100</f>
        <v>0.7</v>
      </c>
      <c r="AJ12" s="368"/>
      <c r="AL12" s="277"/>
      <c r="AM12" s="84"/>
      <c r="AN12" s="84"/>
      <c r="AO12" s="298"/>
      <c r="AP12" s="298"/>
      <c r="AQ12" s="294"/>
      <c r="AR12" s="479"/>
      <c r="AS12" s="324"/>
      <c r="AT12" s="547"/>
      <c r="AU12" s="547"/>
      <c r="AV12" s="297"/>
      <c r="AW12" s="297"/>
      <c r="AX12" s="297"/>
      <c r="AY12" s="84"/>
      <c r="AZ12" s="198"/>
      <c r="BA12" s="508"/>
      <c r="BB12" s="128"/>
    </row>
    <row r="13" spans="1:62" s="180" customFormat="1" ht="18" customHeight="1" x14ac:dyDescent="0.25">
      <c r="A13" s="715"/>
      <c r="B13" s="713"/>
      <c r="C13" s="139" t="s">
        <v>224</v>
      </c>
      <c r="D13" s="520">
        <v>1</v>
      </c>
      <c r="E13" s="224"/>
      <c r="F13" s="224"/>
      <c r="G13" s="369">
        <f>D13/100</f>
        <v>0.01</v>
      </c>
      <c r="H13" s="368"/>
      <c r="I13" s="565"/>
      <c r="J13" s="200" t="s">
        <v>57</v>
      </c>
      <c r="K13" s="121">
        <v>8</v>
      </c>
      <c r="L13" s="75"/>
      <c r="M13" s="240"/>
      <c r="N13" s="240">
        <f>K13/100</f>
        <v>0.08</v>
      </c>
      <c r="O13" s="368"/>
      <c r="P13" s="565"/>
      <c r="Q13" s="142" t="s">
        <v>315</v>
      </c>
      <c r="R13" s="507" t="s">
        <v>314</v>
      </c>
      <c r="S13" s="525"/>
      <c r="T13" s="121"/>
      <c r="U13" s="507"/>
      <c r="V13" s="486"/>
      <c r="W13" s="657"/>
      <c r="X13" s="143" t="s">
        <v>65</v>
      </c>
      <c r="Y13" s="142">
        <v>20</v>
      </c>
      <c r="Z13" s="372"/>
      <c r="AA13" s="240">
        <f>Y13/35</f>
        <v>0.5714285714285714</v>
      </c>
      <c r="AB13" s="240"/>
      <c r="AC13" s="368"/>
      <c r="AD13" s="625"/>
      <c r="AE13" s="139" t="s">
        <v>58</v>
      </c>
      <c r="AF13" s="139">
        <v>15</v>
      </c>
      <c r="AG13" s="371"/>
      <c r="AH13" s="369">
        <f>AF13*0.8/35</f>
        <v>0.34285714285714286</v>
      </c>
      <c r="AI13" s="224"/>
      <c r="AJ13" s="368"/>
      <c r="AL13" s="277"/>
      <c r="AM13" s="84"/>
      <c r="AN13" s="84"/>
      <c r="AO13" s="518"/>
      <c r="AP13" s="298"/>
      <c r="AQ13" s="294"/>
      <c r="AR13" s="479"/>
      <c r="AS13" s="324"/>
      <c r="AT13" s="547"/>
      <c r="AU13" s="547"/>
      <c r="AV13" s="297"/>
      <c r="AW13" s="297"/>
      <c r="AX13" s="297"/>
      <c r="AY13" s="84"/>
      <c r="AZ13" s="84"/>
      <c r="BA13" s="508"/>
      <c r="BB13" s="128"/>
    </row>
    <row r="14" spans="1:62" s="180" customFormat="1" ht="18" customHeight="1" x14ac:dyDescent="0.25">
      <c r="A14" s="715"/>
      <c r="B14" s="713"/>
      <c r="C14" s="139" t="s">
        <v>373</v>
      </c>
      <c r="D14" s="507">
        <v>15</v>
      </c>
      <c r="E14" s="240"/>
      <c r="F14" s="240">
        <f>D14/40</f>
        <v>0.375</v>
      </c>
      <c r="G14" s="240"/>
      <c r="H14" s="368"/>
      <c r="I14" s="565"/>
      <c r="J14" s="121" t="s">
        <v>188</v>
      </c>
      <c r="K14" s="121">
        <v>15</v>
      </c>
      <c r="L14" s="75">
        <f>K14/100</f>
        <v>0.15</v>
      </c>
      <c r="M14" s="240"/>
      <c r="N14" s="240"/>
      <c r="O14" s="368"/>
      <c r="P14" s="625" t="s">
        <v>377</v>
      </c>
      <c r="Q14" s="103" t="s">
        <v>338</v>
      </c>
      <c r="R14" s="140">
        <v>60</v>
      </c>
      <c r="S14" s="525"/>
      <c r="T14" s="428">
        <f>R14*0.65/35</f>
        <v>1.1142857142857143</v>
      </c>
      <c r="U14" s="507"/>
      <c r="V14" s="486"/>
      <c r="W14" s="657"/>
      <c r="X14" s="142" t="s">
        <v>301</v>
      </c>
      <c r="Y14" s="142">
        <v>5</v>
      </c>
      <c r="Z14" s="240"/>
      <c r="AA14" s="240"/>
      <c r="AB14" s="240">
        <f>Y14/100</f>
        <v>0.05</v>
      </c>
      <c r="AC14" s="368"/>
      <c r="AD14" s="625"/>
      <c r="AE14" s="139" t="s">
        <v>131</v>
      </c>
      <c r="AF14" s="139">
        <v>20</v>
      </c>
      <c r="AG14" s="371"/>
      <c r="AH14" s="369">
        <f>AF14/140</f>
        <v>0.14285714285714285</v>
      </c>
      <c r="AI14" s="224"/>
      <c r="AJ14" s="368"/>
      <c r="AL14" s="277"/>
      <c r="AM14" s="84"/>
      <c r="AN14" s="84"/>
      <c r="AO14" s="518"/>
      <c r="AP14" s="298"/>
      <c r="AQ14" s="294"/>
      <c r="AR14" s="480"/>
      <c r="AS14" s="277"/>
      <c r="AT14" s="547"/>
      <c r="AU14" s="547"/>
      <c r="AV14" s="294"/>
      <c r="AW14" s="294"/>
      <c r="AX14" s="294"/>
      <c r="AY14" s="84"/>
      <c r="AZ14" s="84"/>
      <c r="BA14" s="508"/>
      <c r="BB14" s="128"/>
    </row>
    <row r="15" spans="1:62" s="180" customFormat="1" ht="18" customHeight="1" x14ac:dyDescent="0.25">
      <c r="A15" s="715"/>
      <c r="B15" s="713"/>
      <c r="C15" s="139"/>
      <c r="D15" s="139"/>
      <c r="E15" s="373"/>
      <c r="F15" s="240"/>
      <c r="G15" s="240"/>
      <c r="H15" s="468"/>
      <c r="I15" s="565"/>
      <c r="J15" s="121" t="s">
        <v>137</v>
      </c>
      <c r="K15" s="121">
        <v>18</v>
      </c>
      <c r="L15" s="75"/>
      <c r="M15" s="240">
        <f>K15/35</f>
        <v>0.51428571428571423</v>
      </c>
      <c r="N15" s="240"/>
      <c r="O15" s="368"/>
      <c r="P15" s="625"/>
      <c r="Q15" s="121" t="s">
        <v>340</v>
      </c>
      <c r="R15" s="262"/>
      <c r="S15" s="424"/>
      <c r="T15" s="424"/>
      <c r="U15" s="259"/>
      <c r="V15" s="486"/>
      <c r="W15" s="657"/>
      <c r="X15" s="143" t="s">
        <v>57</v>
      </c>
      <c r="Y15" s="139">
        <v>5</v>
      </c>
      <c r="Z15" s="373"/>
      <c r="AA15" s="240"/>
      <c r="AB15" s="240">
        <f>Y15/100</f>
        <v>0.05</v>
      </c>
      <c r="AC15" s="251"/>
      <c r="AD15" s="625"/>
      <c r="AE15" s="139" t="s">
        <v>282</v>
      </c>
      <c r="AF15" s="507" t="s">
        <v>116</v>
      </c>
      <c r="AG15" s="371"/>
      <c r="AH15" s="369"/>
      <c r="AI15" s="224"/>
      <c r="AJ15" s="368"/>
      <c r="AL15" s="277"/>
      <c r="AM15" s="84"/>
      <c r="AN15" s="547"/>
      <c r="AO15" s="518"/>
      <c r="AP15" s="298"/>
      <c r="AQ15" s="294"/>
      <c r="AR15" s="480"/>
      <c r="AS15" s="277"/>
      <c r="AT15" s="547"/>
      <c r="AU15" s="547"/>
      <c r="AV15" s="298"/>
      <c r="AW15" s="294"/>
      <c r="AX15" s="294"/>
      <c r="AY15" s="84"/>
      <c r="AZ15" s="84"/>
      <c r="BA15" s="508"/>
      <c r="BB15" s="128"/>
    </row>
    <row r="16" spans="1:62" s="180" customFormat="1" ht="18" customHeight="1" x14ac:dyDescent="0.25">
      <c r="A16" s="715"/>
      <c r="B16" s="713"/>
      <c r="C16" s="139"/>
      <c r="D16" s="139"/>
      <c r="E16" s="373"/>
      <c r="F16" s="373"/>
      <c r="G16" s="373"/>
      <c r="H16" s="468"/>
      <c r="I16" s="566"/>
      <c r="J16" s="121" t="s">
        <v>65</v>
      </c>
      <c r="K16" s="121">
        <v>10</v>
      </c>
      <c r="L16" s="75"/>
      <c r="M16" s="240">
        <f>K16/35</f>
        <v>0.2857142857142857</v>
      </c>
      <c r="N16" s="240"/>
      <c r="O16" s="368"/>
      <c r="P16" s="625"/>
      <c r="Q16" s="121"/>
      <c r="R16" s="262"/>
      <c r="S16" s="424"/>
      <c r="T16" s="424"/>
      <c r="U16" s="259"/>
      <c r="V16" s="486"/>
      <c r="W16" s="658"/>
      <c r="X16" s="139" t="s">
        <v>230</v>
      </c>
      <c r="Y16" s="139" t="s">
        <v>116</v>
      </c>
      <c r="Z16" s="373"/>
      <c r="AA16" s="373"/>
      <c r="AB16" s="373"/>
      <c r="AC16" s="251"/>
      <c r="AD16" s="625"/>
      <c r="AE16" s="139"/>
      <c r="AF16" s="139"/>
      <c r="AG16" s="371"/>
      <c r="AH16" s="371"/>
      <c r="AI16" s="371"/>
      <c r="AJ16" s="368"/>
      <c r="AL16" s="277"/>
      <c r="AM16" s="84"/>
      <c r="AN16" s="84"/>
      <c r="AO16" s="518"/>
      <c r="AP16" s="518"/>
      <c r="AQ16" s="518"/>
      <c r="AR16" s="128"/>
      <c r="AS16" s="277"/>
      <c r="AT16" s="547"/>
      <c r="AU16" s="547"/>
      <c r="AV16" s="518"/>
      <c r="AW16" s="294"/>
      <c r="AX16" s="294"/>
      <c r="AY16" s="84"/>
      <c r="AZ16" s="84"/>
      <c r="BA16" s="508"/>
      <c r="BB16" s="128"/>
    </row>
    <row r="17" spans="1:54" ht="18" customHeight="1" x14ac:dyDescent="0.25">
      <c r="A17" s="716" t="s">
        <v>50</v>
      </c>
      <c r="B17" s="604" t="s">
        <v>106</v>
      </c>
      <c r="C17" s="139" t="s">
        <v>95</v>
      </c>
      <c r="D17" s="507">
        <v>75</v>
      </c>
      <c r="E17" s="374"/>
      <c r="F17" s="374"/>
      <c r="G17" s="224">
        <f>D17/100</f>
        <v>0.75</v>
      </c>
      <c r="H17" s="368"/>
      <c r="I17" s="588" t="s">
        <v>117</v>
      </c>
      <c r="J17" s="139" t="s">
        <v>118</v>
      </c>
      <c r="K17" s="507">
        <v>75</v>
      </c>
      <c r="L17" s="75" t="s">
        <v>119</v>
      </c>
      <c r="M17" s="145"/>
      <c r="N17" s="240">
        <f>K17/100</f>
        <v>0.75</v>
      </c>
      <c r="O17" s="368"/>
      <c r="P17" s="588" t="s">
        <v>117</v>
      </c>
      <c r="Q17" s="121" t="s">
        <v>115</v>
      </c>
      <c r="R17" s="507">
        <v>75</v>
      </c>
      <c r="S17" s="526"/>
      <c r="T17" s="526"/>
      <c r="U17" s="121">
        <f>R17/100</f>
        <v>0.75</v>
      </c>
      <c r="V17" s="486"/>
      <c r="W17" s="604" t="s">
        <v>106</v>
      </c>
      <c r="X17" s="139" t="s">
        <v>107</v>
      </c>
      <c r="Y17" s="139">
        <v>75</v>
      </c>
      <c r="Z17" s="191"/>
      <c r="AA17" s="191"/>
      <c r="AB17" s="240">
        <f>Y17/100</f>
        <v>0.75</v>
      </c>
      <c r="AC17" s="368"/>
      <c r="AD17" s="588" t="s">
        <v>106</v>
      </c>
      <c r="AE17" s="139" t="s">
        <v>118</v>
      </c>
      <c r="AF17" s="507">
        <v>75</v>
      </c>
      <c r="AG17" s="191"/>
      <c r="AH17" s="191"/>
      <c r="AI17" s="240">
        <f>AF17/100</f>
        <v>0.75</v>
      </c>
      <c r="AJ17" s="368"/>
      <c r="AL17" s="547"/>
      <c r="AM17" s="199"/>
      <c r="AN17" s="84"/>
      <c r="AO17" s="84"/>
      <c r="AP17" s="84"/>
      <c r="AQ17" s="84"/>
      <c r="AR17" s="548"/>
      <c r="AS17" s="277"/>
      <c r="AT17" s="221"/>
      <c r="AU17" s="103"/>
      <c r="AV17" s="294"/>
      <c r="AW17" s="294"/>
      <c r="AX17" s="294"/>
      <c r="AY17" s="84"/>
      <c r="AZ17" s="198"/>
      <c r="BA17" s="303"/>
      <c r="BB17" s="505"/>
    </row>
    <row r="18" spans="1:54" ht="18" customHeight="1" x14ac:dyDescent="0.25">
      <c r="A18" s="717"/>
      <c r="B18" s="605"/>
      <c r="C18" s="572" t="s">
        <v>120</v>
      </c>
      <c r="D18" s="507"/>
      <c r="E18" s="374"/>
      <c r="F18" s="374"/>
      <c r="G18" s="374"/>
      <c r="H18" s="368"/>
      <c r="I18" s="589"/>
      <c r="J18" s="572" t="s">
        <v>376</v>
      </c>
      <c r="K18" s="139"/>
      <c r="L18" s="75"/>
      <c r="M18" s="145"/>
      <c r="N18" s="191"/>
      <c r="O18" s="251"/>
      <c r="P18" s="589"/>
      <c r="Q18" s="572" t="s">
        <v>120</v>
      </c>
      <c r="R18" s="139"/>
      <c r="S18" s="526"/>
      <c r="T18" s="526"/>
      <c r="U18" s="526"/>
      <c r="V18" s="486"/>
      <c r="W18" s="605"/>
      <c r="X18" s="572" t="s">
        <v>394</v>
      </c>
      <c r="Y18" s="139"/>
      <c r="Z18" s="191"/>
      <c r="AA18" s="191"/>
      <c r="AB18" s="191"/>
      <c r="AC18" s="251"/>
      <c r="AD18" s="589"/>
      <c r="AE18" s="572" t="s">
        <v>165</v>
      </c>
      <c r="AF18" s="139"/>
      <c r="AG18" s="191"/>
      <c r="AH18" s="191"/>
      <c r="AI18" s="191"/>
      <c r="AJ18" s="251"/>
      <c r="AL18" s="547"/>
      <c r="AM18" s="199"/>
      <c r="AN18" s="148"/>
      <c r="AO18" s="84"/>
      <c r="AP18" s="84"/>
      <c r="AQ18" s="84"/>
      <c r="AR18" s="548"/>
      <c r="AS18" s="277"/>
      <c r="AT18" s="221"/>
      <c r="AU18" s="221"/>
      <c r="AV18" s="298"/>
      <c r="AW18" s="294"/>
      <c r="AX18" s="294"/>
      <c r="AY18" s="315"/>
      <c r="AZ18" s="84"/>
      <c r="BA18" s="303"/>
      <c r="BB18" s="505"/>
    </row>
    <row r="19" spans="1:54" ht="18" customHeight="1" x14ac:dyDescent="0.25">
      <c r="A19" s="717"/>
      <c r="B19" s="605"/>
      <c r="C19" s="617"/>
      <c r="D19" s="139"/>
      <c r="E19" s="374"/>
      <c r="F19" s="374"/>
      <c r="G19" s="374"/>
      <c r="H19" s="368"/>
      <c r="I19" s="589"/>
      <c r="J19" s="573"/>
      <c r="K19" s="139"/>
      <c r="L19" s="75"/>
      <c r="M19" s="145"/>
      <c r="N19" s="191"/>
      <c r="O19" s="251"/>
      <c r="P19" s="589"/>
      <c r="Q19" s="573"/>
      <c r="R19" s="139"/>
      <c r="S19" s="526"/>
      <c r="T19" s="526"/>
      <c r="U19" s="526"/>
      <c r="V19" s="306"/>
      <c r="W19" s="605"/>
      <c r="X19" s="573"/>
      <c r="Y19" s="139"/>
      <c r="Z19" s="191"/>
      <c r="AA19" s="191"/>
      <c r="AB19" s="191"/>
      <c r="AC19" s="251"/>
      <c r="AD19" s="589"/>
      <c r="AE19" s="573"/>
      <c r="AF19" s="139"/>
      <c r="AG19" s="191"/>
      <c r="AH19" s="191"/>
      <c r="AI19" s="191"/>
      <c r="AJ19" s="251"/>
      <c r="AL19" s="517"/>
      <c r="AM19" s="547"/>
      <c r="AN19" s="547"/>
      <c r="AO19" s="547"/>
      <c r="AP19" s="547"/>
      <c r="AQ19" s="547"/>
      <c r="AR19" s="548"/>
      <c r="AS19" s="277"/>
      <c r="AT19" s="221"/>
      <c r="AU19" s="221"/>
      <c r="AV19" s="298"/>
      <c r="AW19" s="294"/>
      <c r="AX19" s="294"/>
      <c r="AY19" s="84"/>
      <c r="AZ19" s="84"/>
      <c r="BA19" s="303"/>
      <c r="BB19" s="505"/>
    </row>
    <row r="20" spans="1:54" ht="18" customHeight="1" x14ac:dyDescent="0.25">
      <c r="A20" s="717"/>
      <c r="B20" s="605"/>
      <c r="C20" s="617"/>
      <c r="D20" s="507"/>
      <c r="E20" s="374"/>
      <c r="F20" s="374"/>
      <c r="G20" s="374"/>
      <c r="H20" s="368"/>
      <c r="I20" s="589"/>
      <c r="J20" s="573"/>
      <c r="K20" s="139"/>
      <c r="L20" s="75"/>
      <c r="M20" s="145"/>
      <c r="N20" s="191"/>
      <c r="O20" s="251"/>
      <c r="P20" s="589"/>
      <c r="Q20" s="573"/>
      <c r="R20" s="139"/>
      <c r="S20" s="526"/>
      <c r="T20" s="526"/>
      <c r="U20" s="526"/>
      <c r="V20" s="306"/>
      <c r="W20" s="605"/>
      <c r="X20" s="573"/>
      <c r="Y20" s="139"/>
      <c r="Z20" s="191"/>
      <c r="AA20" s="191"/>
      <c r="AB20" s="191"/>
      <c r="AC20" s="251"/>
      <c r="AD20" s="589"/>
      <c r="AE20" s="573"/>
      <c r="AF20" s="139"/>
      <c r="AG20" s="191"/>
      <c r="AH20" s="191"/>
      <c r="AI20" s="191"/>
      <c r="AJ20" s="251"/>
      <c r="AL20" s="517"/>
      <c r="AM20" s="84"/>
      <c r="AN20" s="84"/>
      <c r="AO20" s="547"/>
      <c r="AP20" s="547"/>
      <c r="AQ20" s="547"/>
      <c r="AR20" s="548"/>
      <c r="AS20" s="277"/>
      <c r="AT20" s="547"/>
      <c r="AU20" s="221"/>
      <c r="AV20" s="298"/>
      <c r="AW20" s="294"/>
      <c r="AX20" s="294"/>
      <c r="AY20" s="84"/>
      <c r="AZ20" s="84"/>
      <c r="BA20" s="303"/>
      <c r="BB20" s="505"/>
    </row>
    <row r="21" spans="1:54" ht="18" customHeight="1" x14ac:dyDescent="0.25">
      <c r="A21" s="718"/>
      <c r="B21" s="606"/>
      <c r="C21" s="618"/>
      <c r="D21" s="507"/>
      <c r="E21" s="374"/>
      <c r="F21" s="374"/>
      <c r="G21" s="374"/>
      <c r="H21" s="368"/>
      <c r="I21" s="590"/>
      <c r="J21" s="574"/>
      <c r="K21" s="139"/>
      <c r="L21" s="75"/>
      <c r="M21" s="145"/>
      <c r="N21" s="191"/>
      <c r="O21" s="251"/>
      <c r="P21" s="590"/>
      <c r="Q21" s="574"/>
      <c r="R21" s="139"/>
      <c r="S21" s="526"/>
      <c r="T21" s="526"/>
      <c r="U21" s="526"/>
      <c r="V21" s="306"/>
      <c r="W21" s="606"/>
      <c r="X21" s="574"/>
      <c r="Y21" s="139"/>
      <c r="Z21" s="191"/>
      <c r="AA21" s="191"/>
      <c r="AB21" s="191"/>
      <c r="AC21" s="251"/>
      <c r="AD21" s="590"/>
      <c r="AE21" s="574"/>
      <c r="AF21" s="139"/>
      <c r="AG21" s="191"/>
      <c r="AH21" s="191"/>
      <c r="AI21" s="191"/>
      <c r="AJ21" s="251"/>
      <c r="AL21" s="277"/>
      <c r="AM21" s="84"/>
      <c r="AN21" s="84"/>
      <c r="AO21" s="84"/>
      <c r="AP21" s="440"/>
      <c r="AQ21" s="84"/>
      <c r="AR21" s="548"/>
      <c r="AS21" s="277"/>
      <c r="AT21" s="103"/>
      <c r="AU21" s="103"/>
      <c r="AV21" s="299"/>
      <c r="AW21" s="298"/>
      <c r="AX21" s="294"/>
      <c r="AY21" s="84"/>
      <c r="AZ21" s="84"/>
      <c r="BA21" s="303"/>
      <c r="BB21" s="505"/>
    </row>
    <row r="22" spans="1:54" ht="18" customHeight="1" x14ac:dyDescent="0.25">
      <c r="A22" s="719" t="s">
        <v>40</v>
      </c>
      <c r="B22" s="612" t="s">
        <v>387</v>
      </c>
      <c r="C22" s="507" t="s">
        <v>388</v>
      </c>
      <c r="D22" s="507">
        <v>15</v>
      </c>
      <c r="E22" s="374"/>
      <c r="F22" s="374"/>
      <c r="G22" s="224">
        <f>D22/100</f>
        <v>0.15</v>
      </c>
      <c r="H22" s="481"/>
      <c r="I22" s="588" t="s">
        <v>345</v>
      </c>
      <c r="J22" s="139" t="s">
        <v>96</v>
      </c>
      <c r="K22" s="142">
        <v>25</v>
      </c>
      <c r="L22" s="374"/>
      <c r="M22" s="374"/>
      <c r="N22" s="224">
        <f>K22/100</f>
        <v>0.25</v>
      </c>
      <c r="O22" s="368"/>
      <c r="P22" s="564" t="s">
        <v>326</v>
      </c>
      <c r="Q22" s="120" t="s">
        <v>327</v>
      </c>
      <c r="R22" s="121">
        <v>10</v>
      </c>
      <c r="S22" s="374"/>
      <c r="T22" s="374"/>
      <c r="U22" s="224">
        <f>R22/100</f>
        <v>0.1</v>
      </c>
      <c r="V22" s="368"/>
      <c r="W22" s="564" t="s">
        <v>182</v>
      </c>
      <c r="X22" s="507" t="s">
        <v>291</v>
      </c>
      <c r="Y22" s="507" t="s">
        <v>161</v>
      </c>
      <c r="Z22" s="374"/>
      <c r="AA22" s="374"/>
      <c r="AB22" s="224"/>
      <c r="AC22" s="251"/>
      <c r="AD22" s="564" t="s">
        <v>160</v>
      </c>
      <c r="AE22" s="142" t="s">
        <v>184</v>
      </c>
      <c r="AF22" s="140">
        <v>7</v>
      </c>
      <c r="AG22" s="482">
        <f>AF22/85</f>
        <v>8.2352941176470587E-2</v>
      </c>
      <c r="AH22" s="482"/>
      <c r="AI22" s="224"/>
      <c r="AJ22" s="368"/>
      <c r="AL22" s="277"/>
      <c r="AM22" s="400"/>
      <c r="AN22" s="401"/>
      <c r="AO22" s="84"/>
      <c r="AP22" s="84"/>
      <c r="AQ22" s="84"/>
      <c r="AR22" s="294"/>
      <c r="AS22" s="277"/>
      <c r="AT22" s="221"/>
      <c r="AU22" s="103"/>
      <c r="AV22" s="518"/>
      <c r="AW22" s="294"/>
      <c r="AX22" s="294"/>
      <c r="AY22" s="115"/>
      <c r="AZ22" s="115"/>
      <c r="BA22" s="508"/>
      <c r="BB22" s="505"/>
    </row>
    <row r="23" spans="1:54" ht="18" customHeight="1" x14ac:dyDescent="0.25">
      <c r="A23" s="719"/>
      <c r="B23" s="613"/>
      <c r="C23" s="121" t="s">
        <v>181</v>
      </c>
      <c r="D23" s="121">
        <v>10</v>
      </c>
      <c r="E23" s="374"/>
      <c r="F23" s="374">
        <f>D23/55</f>
        <v>0.18181818181818182</v>
      </c>
      <c r="G23" s="374"/>
      <c r="H23" s="481"/>
      <c r="I23" s="589"/>
      <c r="J23" s="491" t="s">
        <v>344</v>
      </c>
      <c r="K23" s="142">
        <v>10</v>
      </c>
      <c r="L23" s="374"/>
      <c r="M23" s="374">
        <f>K23/50</f>
        <v>0.2</v>
      </c>
      <c r="N23" s="224"/>
      <c r="O23" s="368"/>
      <c r="P23" s="565"/>
      <c r="Q23" s="120" t="s">
        <v>179</v>
      </c>
      <c r="R23" s="121">
        <v>20</v>
      </c>
      <c r="S23" s="374"/>
      <c r="T23" s="374">
        <f>R23/140</f>
        <v>0.14285714285714285</v>
      </c>
      <c r="U23" s="527"/>
      <c r="V23" s="368"/>
      <c r="W23" s="565"/>
      <c r="X23" s="139" t="s">
        <v>152</v>
      </c>
      <c r="Y23" s="139" t="s">
        <v>133</v>
      </c>
      <c r="Z23" s="365"/>
      <c r="AB23" s="240"/>
      <c r="AC23" s="368"/>
      <c r="AD23" s="565"/>
      <c r="AE23" s="142" t="s">
        <v>91</v>
      </c>
      <c r="AF23" s="140">
        <v>15</v>
      </c>
      <c r="AG23" s="482"/>
      <c r="AH23" s="482">
        <f>AF23/55</f>
        <v>0.27272727272727271</v>
      </c>
      <c r="AI23" s="374"/>
      <c r="AJ23" s="368"/>
      <c r="AL23" s="277"/>
      <c r="AM23" s="400"/>
      <c r="AN23" s="401"/>
      <c r="AO23" s="84"/>
      <c r="AP23" s="440"/>
      <c r="AQ23" s="84"/>
      <c r="AR23" s="294"/>
      <c r="AS23" s="277"/>
      <c r="AT23" s="103"/>
      <c r="AU23" s="547"/>
      <c r="AV23" s="84"/>
      <c r="AW23" s="311"/>
      <c r="AX23" s="84"/>
      <c r="AY23" s="84"/>
      <c r="AZ23" s="84"/>
      <c r="BA23" s="508"/>
      <c r="BB23" s="505"/>
    </row>
    <row r="24" spans="1:54" ht="18" customHeight="1" x14ac:dyDescent="0.25">
      <c r="A24" s="719"/>
      <c r="B24" s="613"/>
      <c r="C24" s="121"/>
      <c r="D24" s="139"/>
      <c r="E24" s="371"/>
      <c r="F24" s="371"/>
      <c r="G24" s="224"/>
      <c r="H24" s="481"/>
      <c r="I24" s="589"/>
      <c r="J24" s="528" t="s">
        <v>72</v>
      </c>
      <c r="K24" s="139" t="s">
        <v>116</v>
      </c>
      <c r="L24" s="374"/>
      <c r="M24" s="374"/>
      <c r="N24" s="224"/>
      <c r="O24" s="251"/>
      <c r="P24" s="565"/>
      <c r="Q24" s="121" t="s">
        <v>325</v>
      </c>
      <c r="R24" s="507" t="s">
        <v>316</v>
      </c>
      <c r="S24" s="374"/>
      <c r="T24" s="374"/>
      <c r="U24" s="374"/>
      <c r="V24" s="368"/>
      <c r="W24" s="565"/>
      <c r="X24" s="139" t="s">
        <v>183</v>
      </c>
      <c r="Y24" s="139">
        <v>1</v>
      </c>
      <c r="Z24" s="374"/>
      <c r="AA24" s="374"/>
      <c r="AB24" s="374"/>
      <c r="AC24" s="251"/>
      <c r="AD24" s="565"/>
      <c r="AE24" s="142" t="s">
        <v>121</v>
      </c>
      <c r="AF24" s="142" t="s">
        <v>161</v>
      </c>
      <c r="AG24" s="482"/>
      <c r="AH24" s="482"/>
      <c r="AI24" s="224"/>
      <c r="AJ24" s="368"/>
      <c r="AL24" s="277"/>
      <c r="AM24" s="84"/>
      <c r="AN24" s="84"/>
      <c r="AO24" s="84"/>
      <c r="AP24" s="84"/>
      <c r="AQ24" s="84"/>
      <c r="AR24" s="294"/>
      <c r="AS24" s="277"/>
      <c r="AT24" s="84"/>
      <c r="AU24" s="547"/>
      <c r="AV24" s="84"/>
      <c r="AW24" s="440"/>
      <c r="AX24" s="84"/>
      <c r="AY24" s="105"/>
      <c r="AZ24" s="84"/>
      <c r="BA24" s="104"/>
      <c r="BB24" s="505"/>
    </row>
    <row r="25" spans="1:54" ht="18" customHeight="1" x14ac:dyDescent="0.25">
      <c r="A25" s="719"/>
      <c r="B25" s="613"/>
      <c r="C25" s="139"/>
      <c r="D25" s="507"/>
      <c r="E25" s="374"/>
      <c r="F25" s="374"/>
      <c r="G25" s="374"/>
      <c r="H25" s="360"/>
      <c r="I25" s="589"/>
      <c r="J25" s="139"/>
      <c r="K25" s="142"/>
      <c r="L25" s="374"/>
      <c r="M25" s="374"/>
      <c r="N25" s="374"/>
      <c r="O25" s="239"/>
      <c r="P25" s="565"/>
      <c r="Q25" s="376"/>
      <c r="R25" s="376"/>
      <c r="S25" s="374"/>
      <c r="T25" s="374"/>
      <c r="U25" s="374"/>
      <c r="V25" s="368"/>
      <c r="W25" s="565"/>
      <c r="X25" s="139"/>
      <c r="Y25" s="139"/>
      <c r="Z25" s="374"/>
      <c r="AA25" s="374"/>
      <c r="AB25" s="374"/>
      <c r="AC25" s="368"/>
      <c r="AD25" s="565"/>
      <c r="AE25" s="142"/>
      <c r="AF25" s="140"/>
      <c r="AG25" s="482"/>
      <c r="AH25" s="482"/>
      <c r="AI25" s="374"/>
      <c r="AJ25" s="368"/>
      <c r="AL25" s="277"/>
      <c r="AM25" s="400"/>
      <c r="AN25" s="401"/>
      <c r="AO25" s="84"/>
      <c r="AP25" s="84"/>
      <c r="AQ25" s="84"/>
      <c r="AR25" s="294"/>
      <c r="AS25" s="277"/>
      <c r="AT25" s="548"/>
      <c r="AU25" s="548"/>
      <c r="AV25" s="299"/>
      <c r="AW25" s="299"/>
      <c r="AX25" s="299"/>
      <c r="AY25" s="84"/>
      <c r="AZ25" s="84"/>
      <c r="BA25" s="312"/>
      <c r="BB25" s="505"/>
    </row>
    <row r="26" spans="1:54" ht="18" customHeight="1" x14ac:dyDescent="0.25">
      <c r="A26" s="719"/>
      <c r="B26" s="614"/>
      <c r="C26" s="139"/>
      <c r="D26" s="507"/>
      <c r="E26" s="374"/>
      <c r="F26" s="374"/>
      <c r="G26" s="374"/>
      <c r="H26" s="360"/>
      <c r="I26" s="590"/>
      <c r="J26" s="139"/>
      <c r="K26" s="140"/>
      <c r="L26" s="374"/>
      <c r="M26" s="374"/>
      <c r="N26" s="374"/>
      <c r="O26" s="192"/>
      <c r="P26" s="566"/>
      <c r="Q26" s="376"/>
      <c r="R26" s="376"/>
      <c r="S26" s="374"/>
      <c r="T26" s="374"/>
      <c r="U26" s="374"/>
      <c r="V26" s="368"/>
      <c r="W26" s="566"/>
      <c r="X26" s="202"/>
      <c r="Y26" s="203"/>
      <c r="Z26" s="374"/>
      <c r="AA26" s="374"/>
      <c r="AB26" s="374"/>
      <c r="AC26" s="443"/>
      <c r="AD26" s="566"/>
      <c r="AE26" s="140"/>
      <c r="AF26" s="140"/>
      <c r="AG26" s="482"/>
      <c r="AH26" s="482"/>
      <c r="AI26" s="374"/>
      <c r="AJ26" s="368"/>
      <c r="AL26" s="277"/>
      <c r="AM26" s="198"/>
      <c r="AN26" s="198"/>
      <c r="AO26" s="547"/>
      <c r="AP26" s="547"/>
      <c r="AQ26" s="84"/>
      <c r="AR26" s="294"/>
      <c r="AS26" s="277"/>
      <c r="AT26" s="548"/>
      <c r="AU26" s="548"/>
      <c r="AV26" s="299"/>
      <c r="AW26" s="299"/>
      <c r="AX26" s="299"/>
      <c r="AY26" s="105"/>
      <c r="AZ26" s="105"/>
      <c r="BA26" s="312"/>
      <c r="BB26" s="505"/>
    </row>
    <row r="27" spans="1:54" x14ac:dyDescent="0.25">
      <c r="A27" s="709" t="s">
        <v>60</v>
      </c>
      <c r="B27" s="545" t="s">
        <v>48</v>
      </c>
      <c r="C27" s="507"/>
      <c r="D27" s="43"/>
      <c r="E27" s="228"/>
      <c r="F27" s="228"/>
      <c r="G27" s="228"/>
      <c r="H27" s="231"/>
      <c r="I27" s="509" t="s">
        <v>14</v>
      </c>
      <c r="J27" s="502" t="s">
        <v>60</v>
      </c>
      <c r="K27" s="43" t="s">
        <v>67</v>
      </c>
      <c r="L27" s="75"/>
      <c r="M27" s="242"/>
      <c r="N27" s="243"/>
      <c r="O27" s="244"/>
      <c r="P27" s="509" t="s">
        <v>14</v>
      </c>
      <c r="Q27" s="507"/>
      <c r="R27" s="139"/>
      <c r="S27" s="243"/>
      <c r="T27" s="243"/>
      <c r="U27" s="243"/>
      <c r="V27" s="244"/>
      <c r="W27" s="506" t="s">
        <v>48</v>
      </c>
      <c r="X27" s="507" t="s">
        <v>14</v>
      </c>
      <c r="Y27" s="43" t="s">
        <v>67</v>
      </c>
      <c r="Z27" s="243"/>
      <c r="AA27" s="243"/>
      <c r="AB27" s="243"/>
      <c r="AC27" s="244"/>
      <c r="AD27" s="509" t="s">
        <v>14</v>
      </c>
      <c r="AE27" s="502"/>
      <c r="AF27" s="103"/>
      <c r="AG27" s="243"/>
      <c r="AH27" s="243"/>
      <c r="AI27" s="243"/>
      <c r="AJ27" s="244"/>
      <c r="AK27" s="505"/>
      <c r="AL27" s="277"/>
      <c r="AM27" s="721"/>
      <c r="AN27" s="84"/>
      <c r="AO27" s="547"/>
      <c r="AP27" s="198"/>
      <c r="AQ27" s="84"/>
      <c r="AR27" s="548"/>
      <c r="AS27" s="116"/>
      <c r="AT27" s="547"/>
      <c r="AU27" s="547"/>
      <c r="AV27" s="297"/>
      <c r="AW27" s="297"/>
      <c r="AX27" s="297"/>
      <c r="AY27" s="105"/>
      <c r="AZ27" s="105"/>
      <c r="BA27" s="312"/>
      <c r="BB27" s="505"/>
    </row>
    <row r="28" spans="1:54" ht="17.25" thickBot="1" x14ac:dyDescent="0.3">
      <c r="A28" s="470" t="s">
        <v>15</v>
      </c>
      <c r="B28" s="544" t="s">
        <v>0</v>
      </c>
      <c r="C28" s="146" t="str">
        <f>月菜單!I10</f>
        <v>水果</v>
      </c>
      <c r="D28" s="71" t="s">
        <v>296</v>
      </c>
      <c r="E28" s="229"/>
      <c r="F28" s="229"/>
      <c r="G28" s="229"/>
      <c r="H28" s="231"/>
      <c r="I28" s="70" t="s">
        <v>0</v>
      </c>
      <c r="J28" s="42"/>
      <c r="K28" s="71"/>
      <c r="L28" s="75"/>
      <c r="M28" s="245"/>
      <c r="N28" s="245"/>
      <c r="O28" s="246"/>
      <c r="P28" s="70" t="s">
        <v>0</v>
      </c>
      <c r="Q28" s="377"/>
      <c r="R28" s="483"/>
      <c r="S28" s="307"/>
      <c r="T28" s="307"/>
      <c r="U28" s="307"/>
      <c r="V28" s="246"/>
      <c r="W28" s="502" t="s">
        <v>0</v>
      </c>
      <c r="X28" s="146"/>
      <c r="Y28" s="71"/>
      <c r="Z28" s="245"/>
      <c r="AA28" s="245"/>
      <c r="AB28" s="245"/>
      <c r="AC28" s="244"/>
      <c r="AD28" s="70" t="s">
        <v>0</v>
      </c>
      <c r="AE28" s="42" t="str">
        <f>月菜單!I14</f>
        <v>豆花</v>
      </c>
      <c r="AF28" s="71" t="s">
        <v>297</v>
      </c>
      <c r="AG28" s="245"/>
      <c r="AH28" s="245"/>
      <c r="AI28" s="245"/>
      <c r="AJ28" s="246"/>
      <c r="AL28" s="277"/>
      <c r="AM28" s="400"/>
      <c r="AN28" s="401"/>
      <c r="AO28" s="547"/>
      <c r="AP28" s="547"/>
      <c r="AQ28" s="84"/>
      <c r="AR28" s="548"/>
      <c r="AS28" s="116"/>
      <c r="AT28" s="547"/>
      <c r="AU28" s="547"/>
      <c r="AV28" s="298"/>
      <c r="AW28" s="298"/>
      <c r="AX28" s="294"/>
      <c r="AY28" s="106"/>
      <c r="AZ28" s="106"/>
      <c r="BA28" s="312"/>
      <c r="BB28" s="505"/>
    </row>
    <row r="29" spans="1:54" ht="16.5" customHeight="1" x14ac:dyDescent="0.25">
      <c r="A29" s="643" t="s">
        <v>16</v>
      </c>
      <c r="B29" s="659" t="s">
        <v>17</v>
      </c>
      <c r="C29" s="659"/>
      <c r="D29" s="723"/>
      <c r="E29" s="444">
        <f>SUM(E5:E28)</f>
        <v>5</v>
      </c>
      <c r="F29" s="444">
        <f>SUM(F5:F28)</f>
        <v>2.9496753246753245</v>
      </c>
      <c r="G29" s="444">
        <f>SUM(G5:G26)</f>
        <v>1.31</v>
      </c>
      <c r="H29" s="379"/>
      <c r="I29" s="660" t="s">
        <v>17</v>
      </c>
      <c r="J29" s="661"/>
      <c r="K29" s="378"/>
      <c r="L29" s="445">
        <f>SUM(L5:L28)</f>
        <v>5.15</v>
      </c>
      <c r="M29" s="446">
        <f>SUM(M5:M28)</f>
        <v>2.6714285714285717</v>
      </c>
      <c r="N29" s="446">
        <f>SUM(N5:N28)</f>
        <v>1.48</v>
      </c>
      <c r="O29" s="724"/>
      <c r="P29" s="660" t="s">
        <v>49</v>
      </c>
      <c r="Q29" s="661"/>
      <c r="R29" s="378"/>
      <c r="S29" s="447">
        <f>SUM(S5:S27)</f>
        <v>5.666666666666667</v>
      </c>
      <c r="T29" s="447">
        <f>SUM(T5:T28)</f>
        <v>2.342857142857143</v>
      </c>
      <c r="U29" s="447">
        <f>SUM(U5:U25)</f>
        <v>1.4500000000000002</v>
      </c>
      <c r="V29" s="724"/>
      <c r="W29" s="660" t="s">
        <v>49</v>
      </c>
      <c r="X29" s="661"/>
      <c r="Y29" s="378"/>
      <c r="Z29" s="447">
        <f>SUM(Z5:Z28)</f>
        <v>5</v>
      </c>
      <c r="AA29" s="447">
        <f>SUM(AA7:AA28)</f>
        <v>2.2857142857142856</v>
      </c>
      <c r="AB29" s="447">
        <f>SUM(AB5:AB26)</f>
        <v>1.4500000000000002</v>
      </c>
      <c r="AC29" s="724"/>
      <c r="AD29" s="660" t="s">
        <v>17</v>
      </c>
      <c r="AE29" s="661"/>
      <c r="AF29" s="378"/>
      <c r="AG29" s="447">
        <f>SUM(AG5:AG27)</f>
        <v>5.0823529411764703</v>
      </c>
      <c r="AH29" s="447">
        <f>SUM(AH5:AH27)</f>
        <v>2.5227272727272725</v>
      </c>
      <c r="AI29" s="447">
        <f>SUM(AI5:AI27)</f>
        <v>1.7999999999999998</v>
      </c>
      <c r="AJ29" s="724"/>
      <c r="AL29" s="277"/>
      <c r="AM29" s="84"/>
      <c r="AN29" s="547"/>
      <c r="AO29" s="547"/>
      <c r="AP29" s="198"/>
      <c r="AQ29" s="84"/>
      <c r="AR29" s="294"/>
      <c r="AS29" s="116"/>
      <c r="AT29" s="117"/>
      <c r="AU29" s="84"/>
      <c r="AV29" s="299"/>
      <c r="AW29" s="299"/>
      <c r="AX29" s="294"/>
      <c r="AY29" s="106"/>
      <c r="AZ29" s="106"/>
      <c r="BA29" s="312"/>
      <c r="BB29" s="505"/>
    </row>
    <row r="30" spans="1:54" ht="16.5" customHeight="1" x14ac:dyDescent="0.25">
      <c r="A30" s="644"/>
      <c r="B30" s="619" t="s">
        <v>51</v>
      </c>
      <c r="C30" s="580"/>
      <c r="D30" s="197">
        <f>E29</f>
        <v>5</v>
      </c>
      <c r="E30" s="190"/>
      <c r="F30" s="190"/>
      <c r="G30" s="190"/>
      <c r="H30" s="74"/>
      <c r="I30" s="579" t="s">
        <v>51</v>
      </c>
      <c r="J30" s="580"/>
      <c r="K30" s="197">
        <f>L29</f>
        <v>5.15</v>
      </c>
      <c r="L30" s="507"/>
      <c r="M30" s="190"/>
      <c r="N30" s="190"/>
      <c r="O30" s="137"/>
      <c r="P30" s="579" t="s">
        <v>51</v>
      </c>
      <c r="Q30" s="580"/>
      <c r="R30" s="122">
        <f>S29</f>
        <v>5.666666666666667</v>
      </c>
      <c r="S30" s="190"/>
      <c r="T30" s="190"/>
      <c r="U30" s="190"/>
      <c r="V30" s="484"/>
      <c r="W30" s="579" t="s">
        <v>51</v>
      </c>
      <c r="X30" s="580"/>
      <c r="Y30" s="197">
        <f>Z29</f>
        <v>5</v>
      </c>
      <c r="Z30" s="190"/>
      <c r="AA30" s="190"/>
      <c r="AB30" s="190"/>
      <c r="AC30" s="74"/>
      <c r="AD30" s="579" t="s">
        <v>51</v>
      </c>
      <c r="AE30" s="580"/>
      <c r="AF30" s="197">
        <f>AG29</f>
        <v>5.0823529411764703</v>
      </c>
      <c r="AG30" s="190"/>
      <c r="AH30" s="190"/>
      <c r="AI30" s="190"/>
      <c r="AJ30" s="137"/>
      <c r="AL30" s="277"/>
      <c r="AM30" s="84"/>
      <c r="AN30" s="547"/>
      <c r="AO30" s="547"/>
      <c r="AP30" s="547"/>
      <c r="AQ30" s="84"/>
      <c r="AR30" s="294"/>
      <c r="AS30" s="116"/>
      <c r="AT30" s="117"/>
      <c r="AU30" s="547"/>
      <c r="AV30" s="299"/>
      <c r="AW30" s="299"/>
      <c r="AX30" s="299"/>
      <c r="AY30" s="101"/>
      <c r="AZ30" s="101"/>
      <c r="BA30" s="313"/>
      <c r="BB30" s="505"/>
    </row>
    <row r="31" spans="1:54" ht="16.5" customHeight="1" x14ac:dyDescent="0.25">
      <c r="A31" s="644"/>
      <c r="B31" s="619" t="s">
        <v>44</v>
      </c>
      <c r="C31" s="580"/>
      <c r="D31" s="145">
        <f>F29</f>
        <v>2.9496753246753245</v>
      </c>
      <c r="E31" s="191"/>
      <c r="F31" s="191"/>
      <c r="G31" s="191"/>
      <c r="H31" s="484"/>
      <c r="I31" s="579" t="s">
        <v>44</v>
      </c>
      <c r="J31" s="580"/>
      <c r="K31" s="145">
        <f>M29</f>
        <v>2.6714285714285717</v>
      </c>
      <c r="L31" s="507"/>
      <c r="M31" s="145"/>
      <c r="N31" s="191"/>
      <c r="O31" s="137"/>
      <c r="P31" s="579" t="s">
        <v>44</v>
      </c>
      <c r="Q31" s="580"/>
      <c r="R31" s="122">
        <f>T29</f>
        <v>2.342857142857143</v>
      </c>
      <c r="S31" s="191"/>
      <c r="T31" s="191"/>
      <c r="U31" s="191"/>
      <c r="V31" s="74"/>
      <c r="W31" s="579" t="s">
        <v>44</v>
      </c>
      <c r="X31" s="580"/>
      <c r="Y31" s="145">
        <f>AA29</f>
        <v>2.2857142857142856</v>
      </c>
      <c r="Z31" s="191"/>
      <c r="AA31" s="191"/>
      <c r="AB31" s="191"/>
      <c r="AC31" s="484"/>
      <c r="AD31" s="579" t="s">
        <v>44</v>
      </c>
      <c r="AE31" s="580"/>
      <c r="AF31" s="145">
        <f>AH29</f>
        <v>2.5227272727272725</v>
      </c>
      <c r="AG31" s="191"/>
      <c r="AH31" s="191"/>
      <c r="AI31" s="191"/>
      <c r="AJ31" s="137"/>
      <c r="AL31" s="277"/>
      <c r="AM31" s="84"/>
      <c r="AN31" s="84"/>
      <c r="AO31" s="547"/>
      <c r="AP31" s="547"/>
      <c r="AQ31" s="84"/>
      <c r="AR31" s="294"/>
      <c r="AS31" s="116"/>
      <c r="AT31" s="117"/>
      <c r="AU31" s="547"/>
      <c r="AV31" s="299"/>
      <c r="AW31" s="299"/>
      <c r="AX31" s="299"/>
      <c r="AY31" s="102"/>
      <c r="AZ31" s="102"/>
      <c r="BA31" s="314"/>
      <c r="BB31" s="505"/>
    </row>
    <row r="32" spans="1:54" ht="16.5" customHeight="1" x14ac:dyDescent="0.25">
      <c r="A32" s="644"/>
      <c r="B32" s="619" t="s">
        <v>356</v>
      </c>
      <c r="C32" s="580"/>
      <c r="D32" s="145">
        <f>G29</f>
        <v>1.31</v>
      </c>
      <c r="E32" s="191"/>
      <c r="F32" s="191"/>
      <c r="G32" s="191"/>
      <c r="H32" s="74"/>
      <c r="I32" s="579" t="s">
        <v>356</v>
      </c>
      <c r="J32" s="580"/>
      <c r="K32" s="145">
        <f>N29</f>
        <v>1.48</v>
      </c>
      <c r="L32" s="507"/>
      <c r="M32" s="145"/>
      <c r="N32" s="191"/>
      <c r="O32" s="137"/>
      <c r="P32" s="579" t="s">
        <v>356</v>
      </c>
      <c r="Q32" s="580"/>
      <c r="R32" s="122">
        <f>U29</f>
        <v>1.4500000000000002</v>
      </c>
      <c r="S32" s="191"/>
      <c r="T32" s="191"/>
      <c r="U32" s="191"/>
      <c r="V32" s="74"/>
      <c r="W32" s="579" t="s">
        <v>356</v>
      </c>
      <c r="X32" s="580"/>
      <c r="Y32" s="145">
        <f>AB29</f>
        <v>1.4500000000000002</v>
      </c>
      <c r="Z32" s="191"/>
      <c r="AA32" s="191"/>
      <c r="AB32" s="191"/>
      <c r="AC32" s="74"/>
      <c r="AD32" s="579" t="s">
        <v>356</v>
      </c>
      <c r="AE32" s="580"/>
      <c r="AF32" s="145">
        <f>AI29</f>
        <v>1.7999999999999998</v>
      </c>
      <c r="AG32" s="191"/>
      <c r="AH32" s="191"/>
      <c r="AI32" s="191"/>
      <c r="AJ32" s="137"/>
      <c r="AL32" s="277"/>
      <c r="AM32" s="148"/>
      <c r="AN32" s="84"/>
      <c r="AO32" s="84"/>
      <c r="AP32" s="84"/>
      <c r="AQ32" s="84"/>
      <c r="AR32" s="299"/>
      <c r="AS32" s="116"/>
      <c r="AT32" s="117"/>
      <c r="AU32" s="84"/>
      <c r="AV32" s="299"/>
      <c r="AW32" s="299"/>
      <c r="AX32" s="299"/>
      <c r="AY32" s="548"/>
      <c r="AZ32" s="505"/>
      <c r="BA32" s="505"/>
      <c r="BB32" s="505"/>
    </row>
    <row r="33" spans="1:54" ht="16.5" customHeight="1" x14ac:dyDescent="0.25">
      <c r="A33" s="644"/>
      <c r="B33" s="619" t="s">
        <v>357</v>
      </c>
      <c r="C33" s="580"/>
      <c r="D33" s="75"/>
      <c r="E33" s="192"/>
      <c r="F33" s="192"/>
      <c r="G33" s="192"/>
      <c r="H33" s="74"/>
      <c r="I33" s="579" t="s">
        <v>357</v>
      </c>
      <c r="J33" s="580"/>
      <c r="K33" s="75">
        <v>1</v>
      </c>
      <c r="L33" s="507"/>
      <c r="M33" s="75"/>
      <c r="N33" s="192"/>
      <c r="O33" s="137"/>
      <c r="P33" s="579" t="s">
        <v>357</v>
      </c>
      <c r="Q33" s="580"/>
      <c r="R33" s="127"/>
      <c r="S33" s="192"/>
      <c r="T33" s="192"/>
      <c r="U33" s="192"/>
      <c r="V33" s="74"/>
      <c r="W33" s="579" t="s">
        <v>357</v>
      </c>
      <c r="X33" s="580"/>
      <c r="Y33" s="75">
        <v>1</v>
      </c>
      <c r="Z33" s="192"/>
      <c r="AA33" s="192"/>
      <c r="AB33" s="192"/>
      <c r="AC33" s="74"/>
      <c r="AD33" s="579" t="s">
        <v>357</v>
      </c>
      <c r="AE33" s="580"/>
      <c r="AF33" s="75"/>
      <c r="AG33" s="192"/>
      <c r="AH33" s="192"/>
      <c r="AI33" s="192"/>
      <c r="AJ33" s="137"/>
      <c r="AL33" s="277"/>
      <c r="AM33" s="148"/>
      <c r="AN33" s="84"/>
      <c r="AO33" s="84"/>
      <c r="AP33" s="84"/>
      <c r="AQ33" s="84"/>
      <c r="AR33" s="299"/>
      <c r="AS33" s="116"/>
      <c r="AT33" s="117"/>
      <c r="AU33" s="84"/>
      <c r="AV33" s="299"/>
      <c r="AW33" s="299"/>
      <c r="AX33" s="299"/>
      <c r="AY33" s="548"/>
      <c r="AZ33" s="505"/>
      <c r="BA33" s="505"/>
      <c r="BB33" s="505"/>
    </row>
    <row r="34" spans="1:54" ht="16.5" customHeight="1" x14ac:dyDescent="0.25">
      <c r="A34" s="644"/>
      <c r="B34" s="652" t="s">
        <v>11</v>
      </c>
      <c r="C34" s="587"/>
      <c r="D34" s="92"/>
      <c r="E34" s="193"/>
      <c r="F34" s="193"/>
      <c r="G34" s="193"/>
      <c r="H34" s="97"/>
      <c r="I34" s="586" t="s">
        <v>70</v>
      </c>
      <c r="J34" s="587"/>
      <c r="K34" s="92"/>
      <c r="L34" s="507"/>
      <c r="M34" s="75"/>
      <c r="N34" s="193"/>
      <c r="O34" s="39"/>
      <c r="P34" s="586" t="s">
        <v>11</v>
      </c>
      <c r="Q34" s="587"/>
      <c r="R34" s="92">
        <v>1</v>
      </c>
      <c r="S34" s="193"/>
      <c r="T34" s="193"/>
      <c r="U34" s="193"/>
      <c r="V34" s="97"/>
      <c r="W34" s="579" t="s">
        <v>11</v>
      </c>
      <c r="X34" s="580"/>
      <c r="Y34" s="92"/>
      <c r="Z34" s="193"/>
      <c r="AA34" s="193"/>
      <c r="AB34" s="193"/>
      <c r="AC34" s="97"/>
      <c r="AD34" s="586" t="s">
        <v>11</v>
      </c>
      <c r="AE34" s="587"/>
      <c r="AF34" s="75"/>
      <c r="AG34" s="193"/>
      <c r="AH34" s="193"/>
      <c r="AI34" s="193"/>
      <c r="AJ34" s="39"/>
      <c r="AL34" s="277"/>
      <c r="AM34" s="148"/>
      <c r="AN34" s="84"/>
      <c r="AO34" s="84"/>
      <c r="AP34" s="84"/>
      <c r="AQ34" s="84"/>
      <c r="AR34" s="548"/>
      <c r="AS34" s="548"/>
      <c r="AT34" s="548"/>
      <c r="AU34" s="548"/>
      <c r="AV34" s="548"/>
      <c r="AW34" s="548"/>
      <c r="AX34" s="548"/>
      <c r="AY34" s="548"/>
    </row>
    <row r="35" spans="1:54" s="26" customFormat="1" ht="16.5" customHeight="1" x14ac:dyDescent="0.25">
      <c r="A35" s="644"/>
      <c r="B35" s="619" t="s">
        <v>10</v>
      </c>
      <c r="C35" s="580"/>
      <c r="D35" s="82">
        <v>2.5</v>
      </c>
      <c r="E35" s="194"/>
      <c r="F35" s="194"/>
      <c r="G35" s="194"/>
      <c r="H35" s="80"/>
      <c r="I35" s="579" t="s">
        <v>10</v>
      </c>
      <c r="J35" s="580"/>
      <c r="K35" s="82" t="s">
        <v>53</v>
      </c>
      <c r="L35" s="216"/>
      <c r="M35" s="82"/>
      <c r="N35" s="194"/>
      <c r="O35" s="99"/>
      <c r="P35" s="579" t="s">
        <v>10</v>
      </c>
      <c r="Q35" s="580"/>
      <c r="R35" s="82" t="s">
        <v>59</v>
      </c>
      <c r="S35" s="194"/>
      <c r="T35" s="194"/>
      <c r="U35" s="194"/>
      <c r="V35" s="80"/>
      <c r="W35" s="579" t="s">
        <v>10</v>
      </c>
      <c r="X35" s="580"/>
      <c r="Y35" s="82">
        <v>2.5</v>
      </c>
      <c r="Z35" s="194"/>
      <c r="AA35" s="194"/>
      <c r="AB35" s="194"/>
      <c r="AC35" s="80"/>
      <c r="AD35" s="664" t="s">
        <v>10</v>
      </c>
      <c r="AE35" s="651"/>
      <c r="AF35" s="82">
        <v>2.5</v>
      </c>
      <c r="AG35" s="194"/>
      <c r="AH35" s="194"/>
      <c r="AI35" s="194"/>
      <c r="AJ35" s="137"/>
      <c r="AL35" s="277"/>
      <c r="AM35" s="148"/>
      <c r="AN35" s="84"/>
      <c r="AO35" s="84"/>
      <c r="AP35" s="84"/>
      <c r="AQ35" s="84"/>
      <c r="AR35" s="27"/>
      <c r="AS35" s="27"/>
      <c r="AT35" s="27"/>
      <c r="AU35" s="27"/>
      <c r="AV35" s="27"/>
      <c r="AW35" s="27"/>
      <c r="AX35" s="27"/>
      <c r="AY35" s="27"/>
    </row>
    <row r="36" spans="1:54" s="26" customFormat="1" ht="24" customHeight="1" thickBot="1" x14ac:dyDescent="0.3">
      <c r="A36" s="645"/>
      <c r="B36" s="650" t="s">
        <v>52</v>
      </c>
      <c r="C36" s="578"/>
      <c r="D36" s="79">
        <f>D30*70+D31*75+D32*25+D33*60+D35*45</f>
        <v>716.47564935064929</v>
      </c>
      <c r="E36" s="195"/>
      <c r="F36" s="195"/>
      <c r="G36" s="195"/>
      <c r="H36" s="98"/>
      <c r="I36" s="577" t="s">
        <v>52</v>
      </c>
      <c r="J36" s="578"/>
      <c r="K36" s="79">
        <f>K30*70+K31*75+K32*25+K33*60+K35*45</f>
        <v>770.35714285714289</v>
      </c>
      <c r="L36" s="217"/>
      <c r="M36" s="195"/>
      <c r="N36" s="195"/>
      <c r="O36" s="81"/>
      <c r="P36" s="577" t="s">
        <v>52</v>
      </c>
      <c r="Q36" s="578"/>
      <c r="R36" s="79">
        <f>R30*70+R31*75+R32*25+R33*60+R35*45+120</f>
        <v>841.13095238095241</v>
      </c>
      <c r="S36" s="195"/>
      <c r="T36" s="195"/>
      <c r="U36" s="195"/>
      <c r="V36" s="81"/>
      <c r="W36" s="653" t="s">
        <v>52</v>
      </c>
      <c r="X36" s="654"/>
      <c r="Y36" s="79">
        <f>Y30*70+Y31*75+Y32*25+Y33*60+Y35*45+Y34*120</f>
        <v>730.17857142857144</v>
      </c>
      <c r="Z36" s="195"/>
      <c r="AA36" s="195"/>
      <c r="AB36" s="195"/>
      <c r="AC36" s="98"/>
      <c r="AD36" s="577" t="s">
        <v>52</v>
      </c>
      <c r="AE36" s="578"/>
      <c r="AF36" s="79">
        <f>AF30*70+AF31*75+AF32*25+AF33*60+AF35*45</f>
        <v>702.46925133689842</v>
      </c>
      <c r="AG36" s="195"/>
      <c r="AH36" s="195"/>
      <c r="AI36" s="195"/>
      <c r="AJ36" s="72"/>
      <c r="AL36" s="277"/>
      <c r="AM36" s="103"/>
      <c r="AN36" s="548"/>
      <c r="AO36" s="198"/>
      <c r="AP36" s="198"/>
      <c r="AQ36" s="198"/>
      <c r="AR36" s="27"/>
      <c r="AS36" s="27"/>
      <c r="AT36" s="27"/>
      <c r="AU36" s="27"/>
      <c r="AV36" s="27"/>
      <c r="AW36" s="27"/>
      <c r="AX36" s="27"/>
      <c r="AY36" s="27"/>
    </row>
    <row r="37" spans="1:54" s="459" customFormat="1" ht="27" customHeight="1" x14ac:dyDescent="0.25">
      <c r="A37" s="458" t="s">
        <v>18</v>
      </c>
      <c r="B37" s="34"/>
      <c r="C37" s="34"/>
      <c r="D37" s="458"/>
      <c r="E37" s="458"/>
      <c r="F37" s="458"/>
      <c r="G37" s="458"/>
      <c r="I37" s="459" t="s">
        <v>19</v>
      </c>
      <c r="K37" s="458" t="s">
        <v>26</v>
      </c>
      <c r="L37" s="458"/>
      <c r="M37" s="458"/>
      <c r="N37" s="458"/>
      <c r="O37" s="458"/>
      <c r="P37" s="458" t="s">
        <v>21</v>
      </c>
      <c r="Q37" s="458"/>
      <c r="R37" s="458"/>
      <c r="S37" s="458"/>
      <c r="T37" s="458"/>
      <c r="U37" s="458"/>
      <c r="V37" s="458"/>
      <c r="W37" s="458"/>
      <c r="Y37" s="459" t="s">
        <v>28</v>
      </c>
      <c r="Z37" s="458"/>
      <c r="AA37" s="458"/>
      <c r="AB37" s="458"/>
      <c r="AG37" s="458"/>
      <c r="AH37" s="458"/>
      <c r="AI37" s="458"/>
      <c r="AM37" s="458"/>
      <c r="AN37" s="458"/>
      <c r="AO37" s="458"/>
      <c r="AP37" s="458"/>
      <c r="AQ37" s="458"/>
      <c r="AR37" s="458"/>
      <c r="AS37" s="458"/>
      <c r="AT37" s="458"/>
      <c r="AU37" s="458"/>
    </row>
    <row r="38" spans="1:54" s="28" customFormat="1" ht="18" customHeight="1" x14ac:dyDescent="0.3">
      <c r="A38" s="552" t="s">
        <v>29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43"/>
      <c r="M38" s="543"/>
      <c r="N38" s="543"/>
      <c r="O38" s="34"/>
      <c r="P38" s="49"/>
      <c r="Q38" s="49"/>
      <c r="R38" s="49"/>
      <c r="S38" s="27"/>
      <c r="T38" s="27"/>
      <c r="U38" s="27"/>
      <c r="V38" s="49"/>
      <c r="W38" s="49"/>
      <c r="X38" s="46"/>
      <c r="Z38" s="27"/>
      <c r="AA38" s="27"/>
      <c r="AB38" s="27"/>
      <c r="AG38" s="27"/>
      <c r="AH38" s="27"/>
      <c r="AI38" s="27"/>
      <c r="AL38" s="277"/>
      <c r="AM38" s="103"/>
      <c r="AN38" s="548"/>
      <c r="AO38" s="198"/>
      <c r="AP38" s="198"/>
      <c r="AQ38" s="84"/>
      <c r="AR38" s="46"/>
      <c r="AS38" s="46"/>
      <c r="AT38" s="46"/>
      <c r="AU38" s="46"/>
      <c r="AV38" s="46"/>
      <c r="AW38" s="46"/>
      <c r="AX38" s="46"/>
      <c r="AY38" s="46"/>
    </row>
    <row r="39" spans="1:54" s="30" customFormat="1" ht="18" customHeight="1" x14ac:dyDescent="0.25">
      <c r="A39" s="553" t="s">
        <v>13</v>
      </c>
      <c r="B39" s="553"/>
      <c r="C39" s="553"/>
      <c r="D39" s="553"/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  <c r="Y39" s="29"/>
      <c r="Z39" s="497"/>
      <c r="AA39" s="497"/>
      <c r="AB39" s="497"/>
      <c r="AG39" s="497"/>
      <c r="AH39" s="497"/>
      <c r="AI39" s="497"/>
      <c r="AL39" s="277"/>
      <c r="AM39" s="103"/>
      <c r="AN39" s="548"/>
      <c r="AO39" s="198"/>
      <c r="AP39" s="198"/>
      <c r="AQ39" s="84"/>
      <c r="AR39" s="29"/>
      <c r="AS39" s="29"/>
      <c r="AT39" s="29"/>
      <c r="AU39" s="29"/>
      <c r="AV39" s="29"/>
      <c r="AW39" s="29"/>
      <c r="AX39" s="29"/>
      <c r="AY39" s="29"/>
    </row>
    <row r="40" spans="1:54" s="30" customFormat="1" ht="18" customHeight="1" x14ac:dyDescent="0.3">
      <c r="A40" s="31" t="s">
        <v>12</v>
      </c>
      <c r="B40" s="31"/>
      <c r="C40" s="31"/>
      <c r="E40" s="29"/>
      <c r="F40" s="29"/>
      <c r="G40" s="29"/>
      <c r="H40" s="32"/>
      <c r="I40" s="32"/>
      <c r="J40" s="32"/>
      <c r="K40" s="31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9"/>
      <c r="Y40" s="29"/>
      <c r="Z40" s="29"/>
      <c r="AA40" s="29"/>
      <c r="AB40" s="29"/>
      <c r="AG40" s="29"/>
      <c r="AH40" s="29"/>
      <c r="AI40" s="29"/>
      <c r="AL40" s="277"/>
      <c r="AM40" s="103"/>
      <c r="AN40" s="548"/>
      <c r="AO40" s="128"/>
      <c r="AP40" s="128"/>
      <c r="AQ40" s="84"/>
      <c r="AR40" s="29"/>
      <c r="AS40" s="29"/>
      <c r="AT40" s="29"/>
      <c r="AU40" s="29"/>
      <c r="AV40" s="29"/>
      <c r="AW40" s="29"/>
      <c r="AX40" s="29"/>
      <c r="AY40" s="29"/>
    </row>
    <row r="41" spans="1:54" s="508" customFormat="1" ht="19.5" customHeight="1" x14ac:dyDescent="0.25">
      <c r="A41" s="652"/>
      <c r="B41" s="652"/>
      <c r="E41" s="29"/>
      <c r="F41" s="29"/>
      <c r="G41" s="29"/>
      <c r="I41" s="652"/>
      <c r="J41" s="652"/>
      <c r="L41" s="29"/>
      <c r="M41" s="29"/>
      <c r="N41" s="29"/>
      <c r="P41" s="652"/>
      <c r="Q41" s="652"/>
      <c r="R41" s="277"/>
      <c r="S41" s="198"/>
      <c r="T41" s="215"/>
      <c r="U41" s="29"/>
      <c r="W41" s="652"/>
      <c r="X41" s="652"/>
      <c r="Z41" s="29"/>
      <c r="AA41" s="29"/>
      <c r="AB41" s="29"/>
      <c r="AL41" s="277"/>
      <c r="AM41" s="548"/>
      <c r="AN41" s="548"/>
      <c r="AO41" s="84"/>
      <c r="AP41" s="84"/>
      <c r="AQ41" s="84"/>
      <c r="AR41" s="547"/>
      <c r="AS41" s="547"/>
      <c r="AT41" s="547"/>
      <c r="AU41" s="547"/>
      <c r="AV41" s="547"/>
      <c r="AW41" s="547"/>
      <c r="AX41" s="547"/>
      <c r="AY41" s="547"/>
    </row>
    <row r="42" spans="1:54" s="505" customFormat="1" x14ac:dyDescent="0.25">
      <c r="J42" s="277"/>
      <c r="K42" s="103"/>
      <c r="L42" s="103"/>
      <c r="M42" s="514"/>
      <c r="N42" s="514"/>
      <c r="O42" s="317"/>
      <c r="Q42" s="277"/>
      <c r="R42" s="198"/>
      <c r="S42" s="198"/>
      <c r="T42" s="298"/>
      <c r="U42" s="298"/>
      <c r="V42" s="294"/>
      <c r="W42" s="199"/>
      <c r="X42" s="508"/>
      <c r="Y42" s="84"/>
      <c r="Z42" s="479"/>
      <c r="AA42" s="479"/>
      <c r="AB42" s="317"/>
    </row>
    <row r="43" spans="1:54" s="505" customFormat="1" x14ac:dyDescent="0.25">
      <c r="J43" s="277"/>
      <c r="K43" s="103"/>
      <c r="L43" s="103"/>
      <c r="M43" s="514"/>
      <c r="N43" s="514"/>
      <c r="O43" s="105"/>
      <c r="Q43" s="277"/>
      <c r="R43" s="198"/>
      <c r="S43" s="198"/>
      <c r="T43" s="298"/>
      <c r="U43" s="294"/>
      <c r="V43" s="298"/>
      <c r="W43" s="199"/>
      <c r="X43" s="327"/>
      <c r="Y43" s="131"/>
      <c r="Z43" s="479"/>
      <c r="AA43" s="317"/>
      <c r="AB43" s="479"/>
    </row>
    <row r="44" spans="1:54" s="505" customFormat="1" x14ac:dyDescent="0.25">
      <c r="J44" s="277"/>
      <c r="K44" s="103"/>
      <c r="L44" s="103"/>
      <c r="M44" s="514"/>
      <c r="N44" s="514"/>
      <c r="O44" s="317"/>
      <c r="P44" s="277"/>
      <c r="Q44" s="277"/>
      <c r="R44" s="198"/>
      <c r="S44" s="198"/>
      <c r="T44" s="298"/>
      <c r="U44" s="298"/>
      <c r="V44" s="294"/>
      <c r="W44" s="199"/>
      <c r="X44" s="84"/>
      <c r="Y44" s="508"/>
      <c r="Z44" s="479"/>
      <c r="AA44" s="479"/>
      <c r="AB44" s="317"/>
    </row>
    <row r="45" spans="1:54" s="505" customFormat="1" x14ac:dyDescent="0.25">
      <c r="J45" s="277"/>
      <c r="K45" s="103"/>
      <c r="M45" s="514"/>
      <c r="N45" s="514"/>
      <c r="O45" s="105"/>
      <c r="P45" s="277"/>
      <c r="Q45" s="277"/>
      <c r="R45" s="198"/>
      <c r="S45" s="198"/>
      <c r="T45" s="518"/>
      <c r="U45" s="299"/>
      <c r="V45" s="518"/>
      <c r="W45" s="199"/>
      <c r="X45" s="84"/>
      <c r="Y45" s="508"/>
      <c r="Z45" s="480"/>
      <c r="AA45" s="480"/>
      <c r="AB45" s="480"/>
    </row>
    <row r="46" spans="1:54" s="505" customFormat="1" ht="16.5" customHeight="1" x14ac:dyDescent="0.25">
      <c r="J46" s="277"/>
      <c r="M46" s="514"/>
      <c r="N46" s="514"/>
      <c r="O46" s="105"/>
      <c r="P46" s="277"/>
      <c r="Q46" s="277"/>
      <c r="R46" s="198"/>
      <c r="S46" s="198"/>
      <c r="T46" s="518"/>
      <c r="U46" s="518"/>
      <c r="V46" s="518"/>
      <c r="W46" s="199"/>
      <c r="X46" s="84"/>
      <c r="Y46" s="84"/>
      <c r="Z46" s="480"/>
      <c r="AA46" s="480"/>
      <c r="AB46" s="480"/>
    </row>
    <row r="47" spans="1:54" s="505" customFormat="1" x14ac:dyDescent="0.25">
      <c r="P47" s="277"/>
      <c r="Q47" s="84"/>
      <c r="R47" s="508"/>
      <c r="S47" s="480"/>
      <c r="T47" s="480"/>
      <c r="U47" s="480"/>
      <c r="V47" s="485"/>
    </row>
    <row r="48" spans="1:54" s="505" customFormat="1" x14ac:dyDescent="0.25">
      <c r="P48" s="277"/>
      <c r="Q48" s="198"/>
      <c r="R48" s="84"/>
      <c r="S48" s="480"/>
      <c r="T48" s="480"/>
      <c r="U48" s="480"/>
      <c r="V48" s="417"/>
      <c r="W48" s="277"/>
      <c r="X48" s="84"/>
      <c r="Y48" s="84"/>
      <c r="Z48" s="300"/>
      <c r="AA48" s="294"/>
      <c r="AB48" s="294"/>
    </row>
    <row r="49" spans="16:28" s="505" customFormat="1" x14ac:dyDescent="0.25">
      <c r="P49" s="277"/>
      <c r="Q49" s="84"/>
      <c r="R49" s="84"/>
      <c r="S49" s="105"/>
      <c r="T49" s="105"/>
      <c r="U49" s="105"/>
      <c r="V49" s="417"/>
      <c r="W49" s="277"/>
      <c r="X49" s="508"/>
      <c r="Y49" s="508"/>
      <c r="Z49" s="515"/>
      <c r="AA49" s="298"/>
      <c r="AB49" s="294"/>
    </row>
    <row r="50" spans="16:28" s="505" customFormat="1" x14ac:dyDescent="0.25">
      <c r="R50" s="277"/>
      <c r="S50" s="198"/>
      <c r="T50" s="103"/>
      <c r="W50" s="277"/>
      <c r="X50" s="327"/>
      <c r="Y50" s="508"/>
      <c r="Z50" s="300"/>
      <c r="AA50" s="294"/>
      <c r="AB50" s="294"/>
    </row>
    <row r="51" spans="16:28" s="505" customFormat="1" x14ac:dyDescent="0.25">
      <c r="W51" s="277"/>
      <c r="X51" s="508"/>
      <c r="Y51" s="508"/>
      <c r="Z51" s="515"/>
      <c r="AA51" s="294"/>
      <c r="AB51" s="294"/>
    </row>
    <row r="52" spans="16:28" s="505" customFormat="1" x14ac:dyDescent="0.25">
      <c r="W52" s="277"/>
      <c r="X52" s="508"/>
      <c r="Y52" s="508"/>
      <c r="Z52" s="294"/>
      <c r="AA52" s="294"/>
      <c r="AB52" s="294"/>
    </row>
  </sheetData>
  <mergeCells count="95">
    <mergeCell ref="P7:P13"/>
    <mergeCell ref="P14:P16"/>
    <mergeCell ref="P17:P21"/>
    <mergeCell ref="Q18:Q21"/>
    <mergeCell ref="P22:P26"/>
    <mergeCell ref="P41:Q41"/>
    <mergeCell ref="AD32:AE32"/>
    <mergeCell ref="AD33:AE33"/>
    <mergeCell ref="AD36:AE36"/>
    <mergeCell ref="AD34:AE34"/>
    <mergeCell ref="AD35:AE35"/>
    <mergeCell ref="AD30:AE30"/>
    <mergeCell ref="AD31:AE31"/>
    <mergeCell ref="AD29:AE29"/>
    <mergeCell ref="W41:X41"/>
    <mergeCell ref="P33:Q33"/>
    <mergeCell ref="P36:Q36"/>
    <mergeCell ref="W5:W6"/>
    <mergeCell ref="AD22:AD26"/>
    <mergeCell ref="W22:W26"/>
    <mergeCell ref="AD17:AD21"/>
    <mergeCell ref="P5:P6"/>
    <mergeCell ref="AD5:AD6"/>
    <mergeCell ref="W34:X34"/>
    <mergeCell ref="W35:X35"/>
    <mergeCell ref="W36:X36"/>
    <mergeCell ref="W31:X31"/>
    <mergeCell ref="W32:X32"/>
    <mergeCell ref="P29:Q29"/>
    <mergeCell ref="W29:X29"/>
    <mergeCell ref="W30:X30"/>
    <mergeCell ref="P30:Q30"/>
    <mergeCell ref="P32:Q32"/>
    <mergeCell ref="P31:Q31"/>
    <mergeCell ref="AE18:AE21"/>
    <mergeCell ref="W17:W21"/>
    <mergeCell ref="W7:W11"/>
    <mergeCell ref="W12:W16"/>
    <mergeCell ref="X18:X21"/>
    <mergeCell ref="AD12:AD16"/>
    <mergeCell ref="AD7:AD11"/>
    <mergeCell ref="W33:X33"/>
    <mergeCell ref="A39:X39"/>
    <mergeCell ref="B34:C34"/>
    <mergeCell ref="I34:J34"/>
    <mergeCell ref="P34:Q34"/>
    <mergeCell ref="I29:J29"/>
    <mergeCell ref="A38:K38"/>
    <mergeCell ref="B32:C32"/>
    <mergeCell ref="I33:J33"/>
    <mergeCell ref="B36:C36"/>
    <mergeCell ref="I36:J36"/>
    <mergeCell ref="A41:B41"/>
    <mergeCell ref="I41:J41"/>
    <mergeCell ref="I35:J35"/>
    <mergeCell ref="P35:Q35"/>
    <mergeCell ref="I12:I16"/>
    <mergeCell ref="J18:J21"/>
    <mergeCell ref="B12:B16"/>
    <mergeCell ref="B33:C33"/>
    <mergeCell ref="A29:A36"/>
    <mergeCell ref="B29:C29"/>
    <mergeCell ref="A12:A16"/>
    <mergeCell ref="A22:A26"/>
    <mergeCell ref="B30:C30"/>
    <mergeCell ref="I30:J30"/>
    <mergeCell ref="B31:C31"/>
    <mergeCell ref="A17:A21"/>
    <mergeCell ref="I22:I26"/>
    <mergeCell ref="B22:B26"/>
    <mergeCell ref="I31:J31"/>
    <mergeCell ref="I32:J32"/>
    <mergeCell ref="B35:C35"/>
    <mergeCell ref="C18:C21"/>
    <mergeCell ref="B17:B21"/>
    <mergeCell ref="I17:I21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A7:A11"/>
    <mergeCell ref="I7:I11"/>
    <mergeCell ref="I5:I6"/>
    <mergeCell ref="B5:B6"/>
    <mergeCell ref="A5:A6"/>
    <mergeCell ref="B7:B11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0"/>
  <sheetViews>
    <sheetView zoomScale="80" zoomScaleNormal="80" workbookViewId="0">
      <selection activeCell="P16" sqref="P16:P19"/>
    </sheetView>
  </sheetViews>
  <sheetFormatPr defaultColWidth="8.875" defaultRowHeight="16.5" x14ac:dyDescent="0.25"/>
  <cols>
    <col min="1" max="1" width="8.875" style="136"/>
    <col min="2" max="2" width="9.5" style="136" customWidth="1"/>
    <col min="3" max="3" width="10.125" style="136" customWidth="1"/>
    <col min="4" max="4" width="8.375" style="136" customWidth="1"/>
    <col min="5" max="7" width="5.625" style="136" hidden="1" customWidth="1"/>
    <col min="8" max="8" width="5.625" style="136" customWidth="1"/>
    <col min="9" max="9" width="9.625" style="136" customWidth="1"/>
    <col min="10" max="10" width="10.375" style="136" customWidth="1"/>
    <col min="11" max="11" width="8.375" style="136" customWidth="1"/>
    <col min="12" max="14" width="5.625" style="136" hidden="1" customWidth="1"/>
    <col min="15" max="15" width="5.625" style="136" customWidth="1"/>
    <col min="16" max="16" width="9.625" style="136" customWidth="1"/>
    <col min="17" max="17" width="10.125" style="136" customWidth="1"/>
    <col min="18" max="18" width="8.375" style="136" customWidth="1"/>
    <col min="19" max="21" width="5.625" style="136" hidden="1" customWidth="1"/>
    <col min="22" max="22" width="5.625" style="136" customWidth="1"/>
    <col min="23" max="23" width="8.875" style="136"/>
    <col min="24" max="24" width="10" style="136" customWidth="1"/>
    <col min="25" max="25" width="8.375" style="136" customWidth="1"/>
    <col min="26" max="28" width="5.625" style="136" hidden="1" customWidth="1"/>
    <col min="29" max="29" width="5.625" style="136" customWidth="1"/>
    <col min="30" max="30" width="8.875" style="136"/>
    <col min="31" max="31" width="10.625" style="136" customWidth="1"/>
    <col min="32" max="32" width="8.375" style="136" customWidth="1"/>
    <col min="33" max="35" width="5.625" style="136" hidden="1" customWidth="1"/>
    <col min="36" max="36" width="5.625" style="136" customWidth="1"/>
    <col min="37" max="16384" width="8.875" style="136"/>
  </cols>
  <sheetData>
    <row r="1" spans="1:53" ht="21" customHeight="1" x14ac:dyDescent="0.25">
      <c r="A1" s="633" t="s">
        <v>403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14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</row>
    <row r="2" spans="1:53" ht="21" customHeight="1" thickBot="1" x14ac:dyDescent="0.3">
      <c r="A2" s="351" t="s">
        <v>280</v>
      </c>
      <c r="B2" s="352"/>
      <c r="C2" s="352"/>
      <c r="D2" s="352"/>
      <c r="H2" s="352"/>
      <c r="I2" s="352"/>
      <c r="J2" s="352"/>
      <c r="K2" s="352"/>
      <c r="O2" s="352"/>
      <c r="P2" s="352"/>
      <c r="Q2" s="352"/>
      <c r="R2" s="352"/>
      <c r="V2" s="352"/>
      <c r="W2" s="634" t="s">
        <v>6</v>
      </c>
      <c r="X2" s="635"/>
      <c r="Y2" s="635"/>
      <c r="AC2" s="352"/>
      <c r="AD2" s="634" t="s">
        <v>8</v>
      </c>
      <c r="AE2" s="634"/>
      <c r="AF2" s="634"/>
      <c r="AJ2" s="352"/>
      <c r="AK2" s="353"/>
      <c r="AL2" s="171"/>
      <c r="AM2" s="171"/>
      <c r="AN2" s="198"/>
      <c r="AO2" s="198"/>
      <c r="AP2" s="198"/>
      <c r="AQ2" s="198"/>
      <c r="AR2" s="505"/>
    </row>
    <row r="3" spans="1:53" s="439" customFormat="1" ht="16.5" customHeight="1" thickBot="1" x14ac:dyDescent="0.3">
      <c r="A3" s="356" t="s">
        <v>82</v>
      </c>
      <c r="B3" s="630">
        <v>45796</v>
      </c>
      <c r="C3" s="631"/>
      <c r="D3" s="626" t="s">
        <v>90</v>
      </c>
      <c r="E3" s="627"/>
      <c r="F3" s="627"/>
      <c r="G3" s="627"/>
      <c r="H3" s="628"/>
      <c r="I3" s="630">
        <v>45797</v>
      </c>
      <c r="J3" s="631"/>
      <c r="K3" s="626" t="s">
        <v>84</v>
      </c>
      <c r="L3" s="627"/>
      <c r="M3" s="627"/>
      <c r="N3" s="627"/>
      <c r="O3" s="628"/>
      <c r="P3" s="630" t="s">
        <v>254</v>
      </c>
      <c r="Q3" s="631"/>
      <c r="R3" s="636" t="s">
        <v>83</v>
      </c>
      <c r="S3" s="637"/>
      <c r="T3" s="637"/>
      <c r="U3" s="637"/>
      <c r="V3" s="638"/>
      <c r="W3" s="630">
        <v>45799</v>
      </c>
      <c r="X3" s="631"/>
      <c r="Y3" s="626" t="s">
        <v>85</v>
      </c>
      <c r="Z3" s="627"/>
      <c r="AA3" s="627"/>
      <c r="AB3" s="627"/>
      <c r="AC3" s="628"/>
      <c r="AD3" s="630">
        <v>45800</v>
      </c>
      <c r="AE3" s="631"/>
      <c r="AF3" s="640" t="s">
        <v>42</v>
      </c>
      <c r="AG3" s="641"/>
      <c r="AH3" s="641"/>
      <c r="AI3" s="641"/>
      <c r="AJ3" s="642"/>
      <c r="AK3" s="521"/>
      <c r="AL3" s="198"/>
      <c r="AM3" s="198"/>
      <c r="AN3" s="508"/>
      <c r="AO3" s="508"/>
      <c r="AP3" s="198"/>
      <c r="AQ3" s="198"/>
      <c r="AR3" s="508"/>
    </row>
    <row r="4" spans="1:53" s="43" customFormat="1" ht="18" customHeight="1" x14ac:dyDescent="0.25">
      <c r="A4" s="357" t="s">
        <v>36</v>
      </c>
      <c r="B4" s="361" t="s">
        <v>46</v>
      </c>
      <c r="C4" s="220" t="s">
        <v>47</v>
      </c>
      <c r="D4" s="503" t="s">
        <v>365</v>
      </c>
      <c r="E4" s="359" t="s">
        <v>109</v>
      </c>
      <c r="F4" s="359" t="s">
        <v>110</v>
      </c>
      <c r="G4" s="359" t="s">
        <v>111</v>
      </c>
      <c r="H4" s="360" t="s">
        <v>56</v>
      </c>
      <c r="I4" s="361" t="s">
        <v>358</v>
      </c>
      <c r="J4" s="358" t="s">
        <v>43</v>
      </c>
      <c r="K4" s="220" t="s">
        <v>279</v>
      </c>
      <c r="L4" s="359" t="s">
        <v>109</v>
      </c>
      <c r="M4" s="359" t="s">
        <v>110</v>
      </c>
      <c r="N4" s="359" t="s">
        <v>111</v>
      </c>
      <c r="O4" s="492" t="s">
        <v>56</v>
      </c>
      <c r="P4" s="361" t="s">
        <v>358</v>
      </c>
      <c r="Q4" s="358" t="s">
        <v>43</v>
      </c>
      <c r="R4" s="358" t="s">
        <v>279</v>
      </c>
      <c r="S4" s="474" t="s">
        <v>109</v>
      </c>
      <c r="T4" s="474" t="s">
        <v>110</v>
      </c>
      <c r="U4" s="474" t="s">
        <v>111</v>
      </c>
      <c r="V4" s="362" t="s">
        <v>56</v>
      </c>
      <c r="W4" s="364" t="s">
        <v>358</v>
      </c>
      <c r="X4" s="358" t="s">
        <v>43</v>
      </c>
      <c r="Y4" s="220" t="s">
        <v>279</v>
      </c>
      <c r="Z4" s="359" t="s">
        <v>109</v>
      </c>
      <c r="AA4" s="359" t="s">
        <v>110</v>
      </c>
      <c r="AB4" s="359" t="s">
        <v>111</v>
      </c>
      <c r="AC4" s="360" t="s">
        <v>56</v>
      </c>
      <c r="AD4" s="364" t="s">
        <v>358</v>
      </c>
      <c r="AE4" s="358" t="s">
        <v>43</v>
      </c>
      <c r="AF4" s="220" t="s">
        <v>279</v>
      </c>
      <c r="AG4" s="359" t="s">
        <v>109</v>
      </c>
      <c r="AH4" s="359" t="s">
        <v>110</v>
      </c>
      <c r="AI4" s="359" t="s">
        <v>111</v>
      </c>
      <c r="AJ4" s="360" t="s">
        <v>56</v>
      </c>
      <c r="AL4" s="198"/>
      <c r="AM4" s="198"/>
      <c r="AN4" s="508"/>
      <c r="AO4" s="198"/>
      <c r="AP4" s="198"/>
      <c r="AQ4" s="198"/>
      <c r="AR4" s="103"/>
      <c r="AS4" s="103"/>
      <c r="AT4" s="103"/>
      <c r="AU4" s="103"/>
      <c r="AV4" s="103"/>
      <c r="AW4" s="103"/>
      <c r="AX4" s="103"/>
      <c r="AY4" s="103"/>
      <c r="AZ4" s="103"/>
      <c r="BA4" s="103"/>
    </row>
    <row r="5" spans="1:53" ht="18" customHeight="1" x14ac:dyDescent="0.25">
      <c r="A5" s="610" t="s">
        <v>3</v>
      </c>
      <c r="B5" s="570" t="s">
        <v>69</v>
      </c>
      <c r="C5" s="507" t="s">
        <v>9</v>
      </c>
      <c r="D5" s="507">
        <v>100</v>
      </c>
      <c r="E5" s="365">
        <f>D5/20</f>
        <v>5</v>
      </c>
      <c r="F5" s="365"/>
      <c r="G5" s="365"/>
      <c r="H5" s="368"/>
      <c r="I5" s="570" t="s">
        <v>222</v>
      </c>
      <c r="J5" s="507" t="s">
        <v>99</v>
      </c>
      <c r="K5" s="507">
        <v>80</v>
      </c>
      <c r="L5" s="365">
        <f>K5/20</f>
        <v>4</v>
      </c>
      <c r="M5" s="365"/>
      <c r="N5" s="365"/>
      <c r="O5" s="367"/>
      <c r="P5" s="662" t="s">
        <v>349</v>
      </c>
      <c r="Q5" s="507" t="s">
        <v>348</v>
      </c>
      <c r="R5" s="507">
        <v>170</v>
      </c>
      <c r="S5" s="223">
        <f>R5/30</f>
        <v>5.666666666666667</v>
      </c>
      <c r="T5" s="223"/>
      <c r="U5" s="223"/>
      <c r="V5" s="137"/>
      <c r="W5" s="570" t="s">
        <v>144</v>
      </c>
      <c r="X5" s="507" t="s">
        <v>99</v>
      </c>
      <c r="Y5" s="507">
        <v>80</v>
      </c>
      <c r="Z5" s="75">
        <f>Y5/20</f>
        <v>4</v>
      </c>
      <c r="AA5" s="75"/>
      <c r="AB5" s="75"/>
      <c r="AC5" s="468"/>
      <c r="AD5" s="570" t="s">
        <v>69</v>
      </c>
      <c r="AE5" s="507" t="s">
        <v>9</v>
      </c>
      <c r="AF5" s="507">
        <v>120</v>
      </c>
      <c r="AG5" s="75">
        <f>AF5/20</f>
        <v>6</v>
      </c>
      <c r="AH5" s="75"/>
      <c r="AI5" s="75"/>
      <c r="AJ5" s="251"/>
      <c r="AL5" s="198"/>
      <c r="AM5" s="84"/>
      <c r="AN5" s="104"/>
      <c r="AO5" s="198"/>
      <c r="AP5" s="198"/>
      <c r="AQ5" s="198"/>
      <c r="AR5" s="505"/>
    </row>
    <row r="6" spans="1:53" ht="18" customHeight="1" x14ac:dyDescent="0.25">
      <c r="A6" s="611"/>
      <c r="B6" s="629"/>
      <c r="C6" s="507"/>
      <c r="D6" s="507"/>
      <c r="E6" s="365"/>
      <c r="F6" s="365"/>
      <c r="G6" s="365"/>
      <c r="H6" s="368"/>
      <c r="I6" s="629"/>
      <c r="J6" s="138" t="s">
        <v>102</v>
      </c>
      <c r="K6" s="507">
        <v>20</v>
      </c>
      <c r="L6" s="365">
        <f>K6/20</f>
        <v>1</v>
      </c>
      <c r="M6" s="365"/>
      <c r="N6" s="365"/>
      <c r="O6" s="367"/>
      <c r="P6" s="663"/>
      <c r="Q6" s="507"/>
      <c r="R6" s="507"/>
      <c r="S6" s="223"/>
      <c r="T6" s="223"/>
      <c r="U6" s="223"/>
      <c r="V6" s="493"/>
      <c r="W6" s="629"/>
      <c r="X6" s="138" t="s">
        <v>102</v>
      </c>
      <c r="Y6" s="138">
        <v>20</v>
      </c>
      <c r="Z6" s="75">
        <f>Y6/20</f>
        <v>1</v>
      </c>
      <c r="AA6" s="75"/>
      <c r="AB6" s="75"/>
      <c r="AC6" s="468"/>
      <c r="AD6" s="629"/>
      <c r="AE6" s="507"/>
      <c r="AF6" s="507"/>
      <c r="AG6" s="75"/>
      <c r="AH6" s="75"/>
      <c r="AI6" s="75"/>
      <c r="AJ6" s="251"/>
      <c r="AL6" s="310"/>
      <c r="AM6" s="84"/>
      <c r="AN6" s="198"/>
      <c r="AO6" s="198"/>
      <c r="AP6" s="198"/>
      <c r="AQ6" s="198"/>
      <c r="AR6" s="505"/>
    </row>
    <row r="7" spans="1:53" ht="18" customHeight="1" x14ac:dyDescent="0.25">
      <c r="A7" s="610" t="s">
        <v>37</v>
      </c>
      <c r="B7" s="564" t="s">
        <v>166</v>
      </c>
      <c r="C7" s="206" t="s">
        <v>167</v>
      </c>
      <c r="D7" s="206">
        <v>15</v>
      </c>
      <c r="E7" s="507"/>
      <c r="F7" s="204"/>
      <c r="G7" s="121">
        <f>D7/100</f>
        <v>0.15</v>
      </c>
      <c r="H7" s="368"/>
      <c r="I7" s="564" t="s">
        <v>168</v>
      </c>
      <c r="J7" s="186" t="s">
        <v>275</v>
      </c>
      <c r="K7" s="186">
        <v>100</v>
      </c>
      <c r="L7" s="121"/>
      <c r="M7" s="121">
        <f>K7*0.65/35</f>
        <v>1.8571428571428572</v>
      </c>
      <c r="N7" s="121"/>
      <c r="O7" s="367"/>
      <c r="P7" s="564" t="s">
        <v>350</v>
      </c>
      <c r="Q7" s="507" t="s">
        <v>351</v>
      </c>
      <c r="R7" s="507">
        <v>40</v>
      </c>
      <c r="S7" s="224"/>
      <c r="T7" s="224"/>
      <c r="U7" s="224">
        <f>R7/100</f>
        <v>0.4</v>
      </c>
      <c r="V7" s="368"/>
      <c r="W7" s="668" t="s">
        <v>366</v>
      </c>
      <c r="X7" s="121" t="s">
        <v>138</v>
      </c>
      <c r="Y7" s="121">
        <v>70</v>
      </c>
      <c r="Z7" s="240"/>
      <c r="AA7" s="240">
        <f>Y7*0.9/35</f>
        <v>1.8</v>
      </c>
      <c r="AB7" s="240"/>
      <c r="AC7" s="368"/>
      <c r="AD7" s="564" t="s">
        <v>128</v>
      </c>
      <c r="AE7" s="43" t="s">
        <v>378</v>
      </c>
      <c r="AF7" s="507">
        <v>85</v>
      </c>
      <c r="AG7" s="190"/>
      <c r="AH7" s="428">
        <f>AF7*0.9/35</f>
        <v>2.1857142857142855</v>
      </c>
      <c r="AI7" s="240"/>
      <c r="AJ7" s="368"/>
      <c r="AL7" s="84"/>
      <c r="AM7" s="84"/>
      <c r="AN7" s="103"/>
      <c r="AO7" s="103"/>
      <c r="AP7" s="198"/>
      <c r="AQ7" s="133"/>
      <c r="AR7" s="505"/>
    </row>
    <row r="8" spans="1:53" ht="18" customHeight="1" x14ac:dyDescent="0.25">
      <c r="A8" s="610"/>
      <c r="B8" s="565"/>
      <c r="C8" s="121" t="s">
        <v>273</v>
      </c>
      <c r="D8" s="121">
        <v>50</v>
      </c>
      <c r="E8" s="507"/>
      <c r="F8" s="204">
        <f>D8/35</f>
        <v>1.4285714285714286</v>
      </c>
      <c r="G8" s="121"/>
      <c r="H8" s="137"/>
      <c r="I8" s="565"/>
      <c r="J8" s="121" t="s">
        <v>186</v>
      </c>
      <c r="K8" s="121">
        <v>30</v>
      </c>
      <c r="L8" s="507">
        <f>K8/90</f>
        <v>0.33333333333333331</v>
      </c>
      <c r="M8" s="507"/>
      <c r="N8" s="121"/>
      <c r="O8" s="367"/>
      <c r="P8" s="565"/>
      <c r="Q8" s="507" t="s">
        <v>114</v>
      </c>
      <c r="R8" s="507">
        <v>15</v>
      </c>
      <c r="S8" s="225"/>
      <c r="T8" s="224">
        <f>R8/35</f>
        <v>0.42857142857142855</v>
      </c>
      <c r="U8" s="224"/>
      <c r="V8" s="368"/>
      <c r="W8" s="669"/>
      <c r="X8" s="121" t="s">
        <v>270</v>
      </c>
      <c r="Y8" s="121">
        <v>30</v>
      </c>
      <c r="Z8" s="240">
        <f>Y8/90</f>
        <v>0.33333333333333331</v>
      </c>
      <c r="AA8" s="240"/>
      <c r="AB8" s="240"/>
      <c r="AC8" s="368"/>
      <c r="AD8" s="565"/>
      <c r="AE8" s="139" t="s">
        <v>129</v>
      </c>
      <c r="AF8" s="507" t="s">
        <v>116</v>
      </c>
      <c r="AG8" s="240"/>
      <c r="AH8" s="240"/>
      <c r="AI8" s="240"/>
      <c r="AJ8" s="368"/>
      <c r="AL8" s="84"/>
      <c r="AM8" s="84"/>
      <c r="AN8" s="103"/>
      <c r="AO8" s="198"/>
      <c r="AP8" s="198"/>
      <c r="AQ8" s="310"/>
      <c r="AR8" s="505"/>
    </row>
    <row r="9" spans="1:53" ht="18" customHeight="1" x14ac:dyDescent="0.25">
      <c r="A9" s="610"/>
      <c r="B9" s="565"/>
      <c r="C9" s="206" t="s">
        <v>185</v>
      </c>
      <c r="D9" s="206">
        <v>15</v>
      </c>
      <c r="E9" s="507"/>
      <c r="F9" s="204"/>
      <c r="G9" s="121">
        <f>D9/100</f>
        <v>0.15</v>
      </c>
      <c r="H9" s="368"/>
      <c r="I9" s="565"/>
      <c r="J9" s="121" t="s">
        <v>368</v>
      </c>
      <c r="K9" s="121" t="s">
        <v>133</v>
      </c>
      <c r="L9" s="507"/>
      <c r="M9" s="121"/>
      <c r="N9" s="121"/>
      <c r="O9" s="367"/>
      <c r="P9" s="565"/>
      <c r="Q9" s="507" t="s">
        <v>91</v>
      </c>
      <c r="R9" s="507">
        <v>12</v>
      </c>
      <c r="S9" s="226"/>
      <c r="T9" s="224">
        <f>R9/55</f>
        <v>0.21818181818181817</v>
      </c>
      <c r="U9" s="224"/>
      <c r="V9" s="368"/>
      <c r="W9" s="669"/>
      <c r="X9" s="121" t="s">
        <v>389</v>
      </c>
      <c r="Y9" s="121" t="s">
        <v>133</v>
      </c>
      <c r="Z9" s="240"/>
      <c r="AA9" s="240"/>
      <c r="AB9" s="240"/>
      <c r="AC9" s="368"/>
      <c r="AD9" s="565"/>
      <c r="AE9" s="507" t="s">
        <v>86</v>
      </c>
      <c r="AF9" s="507" t="s">
        <v>116</v>
      </c>
      <c r="AG9" s="240"/>
      <c r="AH9" s="240"/>
      <c r="AI9" s="240"/>
      <c r="AJ9" s="368"/>
      <c r="AL9" s="103"/>
      <c r="AM9" s="84"/>
      <c r="AN9" s="103"/>
      <c r="AO9" s="103"/>
      <c r="AP9" s="198"/>
      <c r="AQ9" s="133"/>
      <c r="AR9" s="505"/>
    </row>
    <row r="10" spans="1:53" ht="18" customHeight="1" x14ac:dyDescent="0.25">
      <c r="A10" s="610"/>
      <c r="B10" s="565"/>
      <c r="C10" s="494" t="s">
        <v>281</v>
      </c>
      <c r="D10" s="121">
        <v>20</v>
      </c>
      <c r="E10" s="507">
        <f>D10/30</f>
        <v>0.66666666666666663</v>
      </c>
      <c r="F10" s="204"/>
      <c r="G10" s="121"/>
      <c r="H10" s="368"/>
      <c r="I10" s="565"/>
      <c r="J10" s="121" t="s">
        <v>369</v>
      </c>
      <c r="K10" s="139" t="s">
        <v>133</v>
      </c>
      <c r="L10" s="203"/>
      <c r="M10" s="121"/>
      <c r="N10" s="121"/>
      <c r="O10" s="367"/>
      <c r="P10" s="565"/>
      <c r="Q10" s="200" t="s">
        <v>352</v>
      </c>
      <c r="R10" s="142">
        <v>15</v>
      </c>
      <c r="S10" s="224"/>
      <c r="T10" s="224"/>
      <c r="U10" s="224">
        <f>R10/100</f>
        <v>0.15</v>
      </c>
      <c r="V10" s="368"/>
      <c r="W10" s="669"/>
      <c r="X10" s="121"/>
      <c r="Y10" s="121"/>
      <c r="Z10" s="240"/>
      <c r="AA10" s="240"/>
      <c r="AB10" s="240"/>
      <c r="AC10" s="368"/>
      <c r="AD10" s="565"/>
      <c r="AE10" s="139" t="s">
        <v>170</v>
      </c>
      <c r="AF10" s="139">
        <v>25</v>
      </c>
      <c r="AG10" s="240"/>
      <c r="AH10" s="240"/>
      <c r="AI10" s="224">
        <f>AF10/100</f>
        <v>0.25</v>
      </c>
      <c r="AJ10" s="368"/>
      <c r="AL10" s="84"/>
      <c r="AM10" s="84"/>
      <c r="AN10" s="505"/>
      <c r="AO10" s="505"/>
      <c r="AP10" s="198"/>
      <c r="AQ10" s="508"/>
      <c r="AR10" s="505"/>
    </row>
    <row r="11" spans="1:53" ht="18" customHeight="1" x14ac:dyDescent="0.25">
      <c r="A11" s="610"/>
      <c r="B11" s="566"/>
      <c r="C11" s="121"/>
      <c r="D11" s="121"/>
      <c r="E11" s="507"/>
      <c r="F11" s="204"/>
      <c r="G11" s="121"/>
      <c r="H11" s="137"/>
      <c r="I11" s="566"/>
      <c r="J11" s="457"/>
      <c r="K11" s="139"/>
      <c r="L11" s="121"/>
      <c r="M11" s="121"/>
      <c r="N11" s="121"/>
      <c r="O11" s="367"/>
      <c r="P11" s="565"/>
      <c r="Q11" s="200" t="s">
        <v>331</v>
      </c>
      <c r="R11" s="200" t="s">
        <v>354</v>
      </c>
      <c r="S11" s="225"/>
      <c r="T11" s="224"/>
      <c r="U11" s="224"/>
      <c r="V11" s="368"/>
      <c r="W11" s="670"/>
      <c r="X11" s="121"/>
      <c r="Y11" s="121"/>
      <c r="Z11" s="240"/>
      <c r="AA11" s="240"/>
      <c r="AB11" s="240"/>
      <c r="AC11" s="368"/>
      <c r="AD11" s="566"/>
      <c r="AE11" s="491" t="s">
        <v>238</v>
      </c>
      <c r="AF11" s="139">
        <v>15</v>
      </c>
      <c r="AG11" s="240">
        <f>AF11/35</f>
        <v>0.42857142857142855</v>
      </c>
      <c r="AH11" s="240"/>
      <c r="AI11" s="240"/>
      <c r="AJ11" s="368"/>
      <c r="AL11" s="84"/>
      <c r="AM11" s="84"/>
      <c r="AN11" s="505"/>
      <c r="AO11" s="505"/>
      <c r="AP11" s="505"/>
      <c r="AQ11" s="508"/>
      <c r="AR11" s="505"/>
    </row>
    <row r="12" spans="1:53" ht="18" customHeight="1" x14ac:dyDescent="0.25">
      <c r="A12" s="609" t="s">
        <v>66</v>
      </c>
      <c r="B12" s="564" t="s">
        <v>169</v>
      </c>
      <c r="C12" s="142" t="s">
        <v>175</v>
      </c>
      <c r="D12" s="142">
        <v>25</v>
      </c>
      <c r="E12" s="142"/>
      <c r="F12" s="142"/>
      <c r="G12" s="121">
        <f>D12/100</f>
        <v>0.25</v>
      </c>
      <c r="H12" s="368"/>
      <c r="I12" s="564" t="s">
        <v>219</v>
      </c>
      <c r="J12" s="120" t="s">
        <v>218</v>
      </c>
      <c r="K12" s="120">
        <v>40</v>
      </c>
      <c r="L12" s="369"/>
      <c r="M12" s="369"/>
      <c r="N12" s="224">
        <f>K12/100</f>
        <v>0.4</v>
      </c>
      <c r="O12" s="367"/>
      <c r="P12" s="565"/>
      <c r="Q12" s="200"/>
      <c r="R12" s="200"/>
      <c r="S12" s="225"/>
      <c r="T12" s="224"/>
      <c r="U12" s="224"/>
      <c r="V12" s="368"/>
      <c r="W12" s="564" t="s">
        <v>236</v>
      </c>
      <c r="X12" s="206" t="s">
        <v>237</v>
      </c>
      <c r="Y12" s="142">
        <v>40</v>
      </c>
      <c r="Z12" s="372"/>
      <c r="AA12" s="372">
        <f>Y12/55</f>
        <v>0.72727272727272729</v>
      </c>
      <c r="AB12" s="240"/>
      <c r="AC12" s="368"/>
      <c r="AD12" s="571" t="s">
        <v>249</v>
      </c>
      <c r="AE12" s="139" t="s">
        <v>218</v>
      </c>
      <c r="AF12" s="507">
        <v>50</v>
      </c>
      <c r="AG12" s="225"/>
      <c r="AH12" s="225"/>
      <c r="AI12" s="224">
        <f>AF12/100</f>
        <v>0.5</v>
      </c>
      <c r="AJ12" s="368"/>
      <c r="AL12" s="84"/>
      <c r="AM12" s="508"/>
      <c r="AN12" s="84"/>
      <c r="AO12" s="84"/>
      <c r="AP12" s="198"/>
      <c r="AQ12" s="508"/>
      <c r="AR12" s="505"/>
    </row>
    <row r="13" spans="1:53" ht="18" customHeight="1" x14ac:dyDescent="0.25">
      <c r="A13" s="610"/>
      <c r="B13" s="565"/>
      <c r="C13" s="139" t="s">
        <v>137</v>
      </c>
      <c r="D13" s="142">
        <v>30</v>
      </c>
      <c r="E13" s="142"/>
      <c r="F13" s="121">
        <f>D13/35</f>
        <v>0.8571428571428571</v>
      </c>
      <c r="G13" s="121"/>
      <c r="H13" s="368"/>
      <c r="I13" s="565"/>
      <c r="J13" s="139" t="s">
        <v>105</v>
      </c>
      <c r="K13" s="507">
        <v>10</v>
      </c>
      <c r="L13" s="369">
        <f>K13/15</f>
        <v>0.66666666666666663</v>
      </c>
      <c r="M13" s="224"/>
      <c r="N13" s="369"/>
      <c r="O13" s="367"/>
      <c r="P13" s="565"/>
      <c r="Q13" s="507"/>
      <c r="R13" s="200"/>
      <c r="S13" s="225"/>
      <c r="T13" s="224"/>
      <c r="U13" s="224"/>
      <c r="V13" s="368"/>
      <c r="W13" s="565"/>
      <c r="X13" s="143" t="s">
        <v>57</v>
      </c>
      <c r="Y13" s="142">
        <v>30</v>
      </c>
      <c r="Z13" s="372"/>
      <c r="AA13" s="240"/>
      <c r="AB13" s="240">
        <f>Y13/100</f>
        <v>0.3</v>
      </c>
      <c r="AC13" s="368"/>
      <c r="AD13" s="607"/>
      <c r="AE13" s="200" t="s">
        <v>65</v>
      </c>
      <c r="AF13" s="139">
        <v>10</v>
      </c>
      <c r="AG13" s="225"/>
      <c r="AH13" s="225">
        <f>AF13/35</f>
        <v>0.2857142857142857</v>
      </c>
      <c r="AI13" s="224"/>
      <c r="AJ13" s="368"/>
      <c r="AL13" s="117"/>
      <c r="AM13" s="84"/>
      <c r="AN13" s="84"/>
      <c r="AO13" s="84"/>
      <c r="AP13" s="84"/>
      <c r="AQ13" s="508"/>
      <c r="AR13" s="505"/>
    </row>
    <row r="14" spans="1:53" ht="18" customHeight="1" x14ac:dyDescent="0.25">
      <c r="A14" s="610"/>
      <c r="B14" s="565"/>
      <c r="C14" s="200" t="s">
        <v>57</v>
      </c>
      <c r="D14" s="142">
        <v>5</v>
      </c>
      <c r="E14" s="142"/>
      <c r="F14" s="121"/>
      <c r="G14" s="121">
        <f>D14/100</f>
        <v>0.05</v>
      </c>
      <c r="H14" s="368"/>
      <c r="I14" s="565"/>
      <c r="J14" s="121" t="s">
        <v>39</v>
      </c>
      <c r="K14" s="507">
        <v>10</v>
      </c>
      <c r="L14" s="371"/>
      <c r="M14" s="371"/>
      <c r="N14" s="224">
        <f>K14/100</f>
        <v>0.1</v>
      </c>
      <c r="O14" s="367"/>
      <c r="P14" s="565"/>
      <c r="Q14" s="103"/>
      <c r="R14" s="142"/>
      <c r="S14" s="374"/>
      <c r="T14" s="369"/>
      <c r="U14" s="224"/>
      <c r="V14" s="368"/>
      <c r="W14" s="565"/>
      <c r="X14" s="507" t="s">
        <v>311</v>
      </c>
      <c r="Y14" s="507">
        <v>40</v>
      </c>
      <c r="Z14" s="372"/>
      <c r="AA14" s="240"/>
      <c r="AB14" s="240">
        <f>Y14/100</f>
        <v>0.4</v>
      </c>
      <c r="AC14" s="368"/>
      <c r="AD14" s="607"/>
      <c r="AE14" s="200" t="s">
        <v>250</v>
      </c>
      <c r="AF14" s="139">
        <v>1</v>
      </c>
      <c r="AG14" s="225"/>
      <c r="AH14" s="225"/>
      <c r="AI14" s="224">
        <f>AF14/100</f>
        <v>0.01</v>
      </c>
      <c r="AJ14" s="368"/>
      <c r="AL14" s="117"/>
      <c r="AM14" s="84"/>
      <c r="AN14" s="84"/>
      <c r="AO14" s="84"/>
      <c r="AP14" s="84"/>
      <c r="AQ14" s="508"/>
      <c r="AR14" s="505"/>
    </row>
    <row r="15" spans="1:53" ht="18" customHeight="1" x14ac:dyDescent="0.25">
      <c r="A15" s="610"/>
      <c r="B15" s="565"/>
      <c r="C15" s="186" t="s">
        <v>224</v>
      </c>
      <c r="D15" s="142">
        <v>5</v>
      </c>
      <c r="E15" s="140"/>
      <c r="F15" s="121"/>
      <c r="G15" s="121">
        <f>D15/100</f>
        <v>0.05</v>
      </c>
      <c r="H15" s="368"/>
      <c r="I15" s="565"/>
      <c r="J15" s="139" t="s">
        <v>225</v>
      </c>
      <c r="K15" s="139">
        <v>20</v>
      </c>
      <c r="L15" s="371"/>
      <c r="M15" s="371">
        <f>K15*0.8/35</f>
        <v>0.45714285714285713</v>
      </c>
      <c r="N15" s="371"/>
      <c r="O15" s="367"/>
      <c r="P15" s="566"/>
      <c r="Q15" s="257"/>
      <c r="R15" s="142"/>
      <c r="S15" s="371"/>
      <c r="T15" s="224"/>
      <c r="U15" s="224"/>
      <c r="V15" s="368"/>
      <c r="W15" s="565"/>
      <c r="X15" s="143"/>
      <c r="Y15" s="139"/>
      <c r="Z15" s="373"/>
      <c r="AA15" s="240"/>
      <c r="AB15" s="373"/>
      <c r="AC15" s="368"/>
      <c r="AD15" s="607"/>
      <c r="AE15" s="186"/>
      <c r="AF15" s="139"/>
      <c r="AG15" s="226"/>
      <c r="AH15" s="224"/>
      <c r="AI15" s="226"/>
      <c r="AJ15" s="368"/>
      <c r="AL15" s="117"/>
      <c r="AM15" s="84"/>
      <c r="AN15" s="84"/>
      <c r="AO15" s="84"/>
      <c r="AP15" s="84"/>
      <c r="AQ15" s="508"/>
      <c r="AR15" s="505"/>
    </row>
    <row r="16" spans="1:53" ht="18" customHeight="1" x14ac:dyDescent="0.25">
      <c r="A16" s="610"/>
      <c r="B16" s="566"/>
      <c r="C16" s="142"/>
      <c r="D16" s="142"/>
      <c r="E16" s="140"/>
      <c r="F16" s="140"/>
      <c r="G16" s="140"/>
      <c r="H16" s="368"/>
      <c r="I16" s="566"/>
      <c r="J16" s="139"/>
      <c r="K16" s="139"/>
      <c r="L16" s="371"/>
      <c r="M16" s="371"/>
      <c r="N16" s="371"/>
      <c r="O16" s="367"/>
      <c r="P16" s="565" t="s">
        <v>353</v>
      </c>
      <c r="Q16" s="43" t="s">
        <v>264</v>
      </c>
      <c r="R16" s="507">
        <v>90</v>
      </c>
      <c r="S16" s="190"/>
      <c r="T16" s="428">
        <f>R16*0.8/35</f>
        <v>2.0571428571428569</v>
      </c>
      <c r="U16" s="139"/>
      <c r="V16" s="368"/>
      <c r="W16" s="566"/>
      <c r="X16" s="139"/>
      <c r="Y16" s="139"/>
      <c r="Z16" s="373"/>
      <c r="AA16" s="373"/>
      <c r="AB16" s="373"/>
      <c r="AC16" s="368"/>
      <c r="AD16" s="608"/>
      <c r="AE16" s="76"/>
      <c r="AF16" s="507"/>
      <c r="AG16" s="226"/>
      <c r="AH16" s="226"/>
      <c r="AI16" s="226"/>
      <c r="AJ16" s="368"/>
      <c r="AL16" s="117"/>
      <c r="AM16" s="84"/>
      <c r="AN16" s="84"/>
      <c r="AO16" s="84"/>
      <c r="AP16" s="84"/>
      <c r="AQ16" s="508"/>
      <c r="AR16" s="505"/>
    </row>
    <row r="17" spans="1:44" ht="18" customHeight="1" x14ac:dyDescent="0.25">
      <c r="A17" s="564" t="s">
        <v>50</v>
      </c>
      <c r="B17" s="588" t="s">
        <v>106</v>
      </c>
      <c r="C17" s="139" t="s">
        <v>95</v>
      </c>
      <c r="D17" s="139">
        <v>75</v>
      </c>
      <c r="E17" s="191"/>
      <c r="F17" s="191"/>
      <c r="G17" s="240">
        <f>D17/100</f>
        <v>0.75</v>
      </c>
      <c r="H17" s="368"/>
      <c r="I17" s="588" t="s">
        <v>106</v>
      </c>
      <c r="J17" s="139" t="s">
        <v>95</v>
      </c>
      <c r="K17" s="507">
        <v>75</v>
      </c>
      <c r="L17" s="191"/>
      <c r="M17" s="191"/>
      <c r="N17" s="240">
        <f>K17/100</f>
        <v>0.75</v>
      </c>
      <c r="O17" s="367"/>
      <c r="P17" s="565"/>
      <c r="Q17" s="139" t="s">
        <v>336</v>
      </c>
      <c r="R17" s="546">
        <v>20</v>
      </c>
      <c r="S17" s="688">
        <f>R17/85</f>
        <v>0.23529411764705882</v>
      </c>
      <c r="T17" s="402"/>
      <c r="U17" s="139">
        <f>R17*0.8/100</f>
        <v>0.16</v>
      </c>
      <c r="V17" s="368"/>
      <c r="W17" s="588" t="s">
        <v>106</v>
      </c>
      <c r="X17" s="139" t="s">
        <v>107</v>
      </c>
      <c r="Y17" s="507">
        <v>75</v>
      </c>
      <c r="Z17" s="191"/>
      <c r="AA17" s="191"/>
      <c r="AB17" s="240">
        <f>Y17/100</f>
        <v>0.75</v>
      </c>
      <c r="AC17" s="368"/>
      <c r="AD17" s="588" t="s">
        <v>106</v>
      </c>
      <c r="AE17" s="139" t="s">
        <v>118</v>
      </c>
      <c r="AF17" s="507">
        <v>75</v>
      </c>
      <c r="AG17" s="191"/>
      <c r="AH17" s="191"/>
      <c r="AI17" s="240">
        <f>AF17/100</f>
        <v>0.75</v>
      </c>
      <c r="AJ17" s="368"/>
      <c r="AL17" s="215"/>
      <c r="AM17" s="215"/>
      <c r="AN17" s="299"/>
      <c r="AO17" s="299"/>
      <c r="AP17" s="294"/>
      <c r="AQ17" s="300"/>
      <c r="AR17" s="505"/>
    </row>
    <row r="18" spans="1:44" ht="18" customHeight="1" x14ac:dyDescent="0.25">
      <c r="A18" s="565"/>
      <c r="B18" s="589"/>
      <c r="C18" s="572" t="s">
        <v>98</v>
      </c>
      <c r="D18" s="139"/>
      <c r="E18" s="191"/>
      <c r="F18" s="191"/>
      <c r="G18" s="191"/>
      <c r="H18" s="368"/>
      <c r="I18" s="589"/>
      <c r="J18" s="622" t="s">
        <v>98</v>
      </c>
      <c r="K18" s="139"/>
      <c r="L18" s="191"/>
      <c r="M18" s="191"/>
      <c r="N18" s="191"/>
      <c r="O18" s="367"/>
      <c r="P18" s="565"/>
      <c r="Q18" s="424"/>
      <c r="R18" s="140"/>
      <c r="S18" s="374"/>
      <c r="T18" s="374"/>
      <c r="U18" s="122"/>
      <c r="V18" s="368"/>
      <c r="W18" s="589"/>
      <c r="X18" s="622" t="s">
        <v>108</v>
      </c>
      <c r="Y18" s="139"/>
      <c r="Z18" s="191"/>
      <c r="AA18" s="191"/>
      <c r="AB18" s="191"/>
      <c r="AC18" s="368"/>
      <c r="AD18" s="589"/>
      <c r="AE18" s="572" t="s">
        <v>126</v>
      </c>
      <c r="AF18" s="139"/>
      <c r="AG18" s="191"/>
      <c r="AH18" s="191"/>
      <c r="AI18" s="191"/>
      <c r="AJ18" s="368"/>
      <c r="AL18" s="215"/>
      <c r="AM18" s="215"/>
      <c r="AN18" s="299"/>
      <c r="AO18" s="299"/>
      <c r="AP18" s="294"/>
      <c r="AQ18" s="300"/>
      <c r="AR18" s="505"/>
    </row>
    <row r="19" spans="1:44" ht="18" customHeight="1" x14ac:dyDescent="0.25">
      <c r="A19" s="565"/>
      <c r="B19" s="589"/>
      <c r="C19" s="573"/>
      <c r="D19" s="139"/>
      <c r="E19" s="191"/>
      <c r="F19" s="191"/>
      <c r="G19" s="191"/>
      <c r="H19" s="368"/>
      <c r="I19" s="589"/>
      <c r="J19" s="623"/>
      <c r="K19" s="139"/>
      <c r="L19" s="191"/>
      <c r="M19" s="191"/>
      <c r="N19" s="191"/>
      <c r="O19" s="367"/>
      <c r="P19" s="566"/>
      <c r="Q19" s="424"/>
      <c r="R19" s="140"/>
      <c r="S19" s="374"/>
      <c r="T19" s="374"/>
      <c r="U19" s="374"/>
      <c r="V19" s="368"/>
      <c r="W19" s="589"/>
      <c r="X19" s="623"/>
      <c r="Y19" s="139"/>
      <c r="Z19" s="191"/>
      <c r="AA19" s="191"/>
      <c r="AB19" s="191"/>
      <c r="AC19" s="368"/>
      <c r="AD19" s="589"/>
      <c r="AE19" s="573"/>
      <c r="AF19" s="139"/>
      <c r="AG19" s="191"/>
      <c r="AH19" s="191"/>
      <c r="AI19" s="191"/>
      <c r="AJ19" s="368"/>
      <c r="AL19" s="215"/>
      <c r="AM19" s="215"/>
      <c r="AN19" s="299"/>
      <c r="AO19" s="299"/>
      <c r="AP19" s="294"/>
      <c r="AQ19" s="297"/>
      <c r="AR19" s="505"/>
    </row>
    <row r="20" spans="1:44" ht="18" customHeight="1" x14ac:dyDescent="0.25">
      <c r="A20" s="565"/>
      <c r="B20" s="589"/>
      <c r="C20" s="573"/>
      <c r="D20" s="139"/>
      <c r="E20" s="191"/>
      <c r="F20" s="191"/>
      <c r="G20" s="191"/>
      <c r="H20" s="368"/>
      <c r="I20" s="589"/>
      <c r="J20" s="623"/>
      <c r="K20" s="507"/>
      <c r="L20" s="191"/>
      <c r="M20" s="191"/>
      <c r="N20" s="191"/>
      <c r="O20" s="367"/>
      <c r="P20" s="588" t="s">
        <v>117</v>
      </c>
      <c r="Q20" s="507" t="s">
        <v>115</v>
      </c>
      <c r="R20" s="507">
        <v>75</v>
      </c>
      <c r="S20" s="365"/>
      <c r="T20" s="365"/>
      <c r="U20" s="365">
        <f>R20/100</f>
        <v>0.75</v>
      </c>
      <c r="V20" s="368"/>
      <c r="W20" s="589"/>
      <c r="X20" s="623"/>
      <c r="Y20" s="507"/>
      <c r="Z20" s="191"/>
      <c r="AA20" s="191"/>
      <c r="AB20" s="191"/>
      <c r="AC20" s="368"/>
      <c r="AD20" s="589"/>
      <c r="AE20" s="573"/>
      <c r="AF20" s="507"/>
      <c r="AG20" s="191"/>
      <c r="AH20" s="191"/>
      <c r="AI20" s="191"/>
      <c r="AJ20" s="368"/>
      <c r="AL20" s="84"/>
      <c r="AM20" s="508"/>
      <c r="AN20" s="299"/>
      <c r="AO20" s="299"/>
      <c r="AP20" s="299"/>
      <c r="AQ20" s="297"/>
      <c r="AR20" s="505"/>
    </row>
    <row r="21" spans="1:44" ht="18" customHeight="1" x14ac:dyDescent="0.25">
      <c r="A21" s="566"/>
      <c r="B21" s="590"/>
      <c r="C21" s="574"/>
      <c r="D21" s="139"/>
      <c r="E21" s="191"/>
      <c r="F21" s="191"/>
      <c r="G21" s="191"/>
      <c r="H21" s="368"/>
      <c r="I21" s="590"/>
      <c r="J21" s="624"/>
      <c r="K21" s="507"/>
      <c r="L21" s="191"/>
      <c r="M21" s="191"/>
      <c r="N21" s="191"/>
      <c r="O21" s="367"/>
      <c r="P21" s="589"/>
      <c r="Q21" s="507"/>
      <c r="R21" s="507"/>
      <c r="S21" s="369"/>
      <c r="T21" s="369"/>
      <c r="U21" s="224"/>
      <c r="V21" s="137"/>
      <c r="W21" s="590"/>
      <c r="X21" s="624"/>
      <c r="Y21" s="507"/>
      <c r="Z21" s="191"/>
      <c r="AA21" s="191"/>
      <c r="AB21" s="191"/>
      <c r="AC21" s="368"/>
      <c r="AD21" s="590"/>
      <c r="AE21" s="574"/>
      <c r="AF21" s="507"/>
      <c r="AG21" s="191"/>
      <c r="AH21" s="191"/>
      <c r="AI21" s="191"/>
      <c r="AJ21" s="368"/>
      <c r="AL21" s="84"/>
      <c r="AM21" s="508"/>
      <c r="AN21" s="299"/>
      <c r="AO21" s="299"/>
      <c r="AP21" s="299"/>
      <c r="AQ21" s="297"/>
      <c r="AR21" s="505"/>
    </row>
    <row r="22" spans="1:44" ht="18" customHeight="1" x14ac:dyDescent="0.25">
      <c r="A22" s="591" t="s">
        <v>40</v>
      </c>
      <c r="B22" s="564" t="s">
        <v>216</v>
      </c>
      <c r="C22" s="142" t="s">
        <v>217</v>
      </c>
      <c r="D22" s="142">
        <v>20</v>
      </c>
      <c r="E22" s="482"/>
      <c r="F22" s="482"/>
      <c r="G22" s="240">
        <f>D22/100</f>
        <v>0.2</v>
      </c>
      <c r="H22" s="368"/>
      <c r="I22" s="671" t="s">
        <v>142</v>
      </c>
      <c r="J22" s="507" t="s">
        <v>91</v>
      </c>
      <c r="K22" s="507">
        <v>10</v>
      </c>
      <c r="L22" s="191"/>
      <c r="M22" s="191">
        <f>K22/55</f>
        <v>0.18181818181818182</v>
      </c>
      <c r="N22" s="240"/>
      <c r="O22" s="367"/>
      <c r="P22" s="589"/>
      <c r="Q22" s="76"/>
      <c r="R22" s="139"/>
      <c r="S22" s="374"/>
      <c r="T22" s="374"/>
      <c r="U22" s="224"/>
      <c r="V22" s="137"/>
      <c r="W22" s="665" t="s">
        <v>381</v>
      </c>
      <c r="X22" s="520" t="s">
        <v>177</v>
      </c>
      <c r="Y22" s="520">
        <v>18</v>
      </c>
      <c r="Z22" s="519">
        <f>Y22/25</f>
        <v>0.72</v>
      </c>
      <c r="AA22" s="519"/>
      <c r="AB22" s="519"/>
      <c r="AC22" s="368"/>
      <c r="AD22" s="588" t="s">
        <v>335</v>
      </c>
      <c r="AE22" s="139" t="s">
        <v>336</v>
      </c>
      <c r="AF22" s="520">
        <v>25</v>
      </c>
      <c r="AG22" s="69">
        <f>AF22/65</f>
        <v>0.38461538461538464</v>
      </c>
      <c r="AH22" s="526"/>
      <c r="AI22" s="121"/>
      <c r="AJ22" s="368"/>
      <c r="AL22" s="508"/>
      <c r="AM22" s="103"/>
      <c r="AN22" s="115"/>
      <c r="AO22" s="115"/>
      <c r="AP22" s="115"/>
      <c r="AQ22" s="508"/>
      <c r="AR22" s="505"/>
    </row>
    <row r="23" spans="1:44" ht="18" customHeight="1" x14ac:dyDescent="0.25">
      <c r="A23" s="591"/>
      <c r="B23" s="565"/>
      <c r="C23" s="142" t="s">
        <v>211</v>
      </c>
      <c r="D23" s="142">
        <v>8</v>
      </c>
      <c r="E23" s="482"/>
      <c r="F23" s="482">
        <f>D23/35</f>
        <v>0.22857142857142856</v>
      </c>
      <c r="G23" s="191"/>
      <c r="H23" s="368"/>
      <c r="I23" s="671"/>
      <c r="J23" s="139" t="s">
        <v>94</v>
      </c>
      <c r="K23" s="507">
        <v>20</v>
      </c>
      <c r="L23" s="191"/>
      <c r="M23" s="191"/>
      <c r="N23" s="240">
        <f>K23/100</f>
        <v>0.2</v>
      </c>
      <c r="O23" s="367"/>
      <c r="P23" s="589"/>
      <c r="Q23" s="76"/>
      <c r="R23" s="507"/>
      <c r="S23" s="374"/>
      <c r="T23" s="374"/>
      <c r="U23" s="374"/>
      <c r="V23" s="137"/>
      <c r="W23" s="666"/>
      <c r="X23" s="139" t="s">
        <v>220</v>
      </c>
      <c r="Y23" s="520">
        <v>5</v>
      </c>
      <c r="Z23" s="519"/>
      <c r="AA23" s="519"/>
      <c r="AB23" s="190"/>
      <c r="AC23" s="368"/>
      <c r="AD23" s="589"/>
      <c r="AE23" s="139" t="s">
        <v>121</v>
      </c>
      <c r="AF23" s="520">
        <v>1</v>
      </c>
      <c r="AG23" s="69"/>
      <c r="AH23" s="529"/>
      <c r="AI23" s="121">
        <f>AF23/100</f>
        <v>0.01</v>
      </c>
      <c r="AJ23" s="368"/>
      <c r="AL23" s="316"/>
      <c r="AM23" s="115"/>
      <c r="AN23" s="84"/>
      <c r="AO23" s="84"/>
      <c r="AP23" s="84"/>
      <c r="AQ23" s="508"/>
      <c r="AR23" s="505"/>
    </row>
    <row r="24" spans="1:44" ht="18" customHeight="1" x14ac:dyDescent="0.25">
      <c r="A24" s="591"/>
      <c r="B24" s="565"/>
      <c r="C24" s="142"/>
      <c r="D24" s="142"/>
      <c r="E24" s="482"/>
      <c r="F24" s="482"/>
      <c r="G24" s="240"/>
      <c r="H24" s="368"/>
      <c r="I24" s="671"/>
      <c r="J24" s="139"/>
      <c r="K24" s="139"/>
      <c r="L24" s="191"/>
      <c r="M24" s="191" t="s">
        <v>134</v>
      </c>
      <c r="N24" s="191"/>
      <c r="O24" s="192"/>
      <c r="P24" s="589"/>
      <c r="Q24" s="76"/>
      <c r="R24" s="507"/>
      <c r="S24" s="374"/>
      <c r="T24" s="374"/>
      <c r="U24" s="374"/>
      <c r="V24" s="137"/>
      <c r="W24" s="666"/>
      <c r="X24" s="139" t="s">
        <v>382</v>
      </c>
      <c r="Y24" s="520">
        <v>30</v>
      </c>
      <c r="Z24" s="412"/>
      <c r="AA24" s="519"/>
      <c r="AB24" s="190"/>
      <c r="AC24" s="368"/>
      <c r="AD24" s="589"/>
      <c r="AE24" s="139" t="s">
        <v>274</v>
      </c>
      <c r="AF24" s="520">
        <v>20</v>
      </c>
      <c r="AG24" s="526"/>
      <c r="AH24" s="530">
        <f>AF24*0.65/35</f>
        <v>0.37142857142857144</v>
      </c>
      <c r="AI24" s="526"/>
      <c r="AJ24" s="368"/>
      <c r="AL24" s="104"/>
      <c r="AM24" s="104"/>
      <c r="AN24" s="319"/>
      <c r="AO24" s="105"/>
      <c r="AP24" s="105"/>
      <c r="AQ24" s="104"/>
      <c r="AR24" s="505"/>
    </row>
    <row r="25" spans="1:44" ht="18" customHeight="1" x14ac:dyDescent="0.25">
      <c r="A25" s="591"/>
      <c r="B25" s="565"/>
      <c r="C25" s="142"/>
      <c r="D25" s="140"/>
      <c r="E25" s="482"/>
      <c r="F25" s="482"/>
      <c r="G25" s="191"/>
      <c r="H25" s="469"/>
      <c r="I25" s="671"/>
      <c r="J25" s="139"/>
      <c r="K25" s="139"/>
      <c r="L25" s="191"/>
      <c r="M25" s="191"/>
      <c r="N25" s="191"/>
      <c r="O25" s="192"/>
      <c r="P25" s="589"/>
      <c r="Q25" s="76"/>
      <c r="R25" s="139"/>
      <c r="S25" s="374"/>
      <c r="T25" s="374"/>
      <c r="U25" s="374"/>
      <c r="V25" s="137"/>
      <c r="W25" s="666"/>
      <c r="X25" s="202"/>
      <c r="Y25" s="139"/>
      <c r="Z25" s="404"/>
      <c r="AA25" s="404"/>
      <c r="AB25" s="404"/>
      <c r="AC25" s="251"/>
      <c r="AD25" s="589"/>
      <c r="AE25" s="139"/>
      <c r="AF25" s="520"/>
      <c r="AG25" s="526"/>
      <c r="AH25" s="526"/>
      <c r="AI25" s="526"/>
      <c r="AJ25" s="251"/>
      <c r="AL25" s="104"/>
      <c r="AM25" s="311"/>
      <c r="AN25" s="84"/>
      <c r="AO25" s="84"/>
      <c r="AP25" s="84"/>
      <c r="AQ25" s="312"/>
      <c r="AR25" s="505"/>
    </row>
    <row r="26" spans="1:44" ht="18" customHeight="1" x14ac:dyDescent="0.25">
      <c r="A26" s="591"/>
      <c r="B26" s="566"/>
      <c r="C26" s="140"/>
      <c r="D26" s="140"/>
      <c r="E26" s="482"/>
      <c r="F26" s="482"/>
      <c r="G26" s="191"/>
      <c r="H26" s="244"/>
      <c r="I26" s="671"/>
      <c r="J26" s="139"/>
      <c r="K26" s="139"/>
      <c r="L26" s="191"/>
      <c r="M26" s="191"/>
      <c r="N26" s="191"/>
      <c r="O26" s="192"/>
      <c r="P26" s="590"/>
      <c r="Q26" s="76"/>
      <c r="R26" s="139"/>
      <c r="S26" s="374"/>
      <c r="T26" s="374"/>
      <c r="U26" s="374"/>
      <c r="V26" s="137"/>
      <c r="W26" s="667"/>
      <c r="X26" s="202"/>
      <c r="Y26" s="203"/>
      <c r="Z26" s="190"/>
      <c r="AA26" s="190"/>
      <c r="AB26" s="190"/>
      <c r="AC26" s="244"/>
      <c r="AD26" s="590"/>
      <c r="AE26" s="202"/>
      <c r="AF26" s="203"/>
      <c r="AG26" s="526"/>
      <c r="AH26" s="526"/>
      <c r="AI26" s="526"/>
      <c r="AJ26" s="244"/>
      <c r="AL26" s="104"/>
      <c r="AM26" s="105"/>
      <c r="AN26" s="105"/>
      <c r="AO26" s="105"/>
      <c r="AP26" s="105"/>
      <c r="AQ26" s="312"/>
      <c r="AR26" s="505"/>
    </row>
    <row r="27" spans="1:44" x14ac:dyDescent="0.25">
      <c r="A27" s="502" t="s">
        <v>60</v>
      </c>
      <c r="B27" s="501" t="s">
        <v>48</v>
      </c>
      <c r="C27" s="507"/>
      <c r="D27" s="43"/>
      <c r="E27" s="243"/>
      <c r="F27" s="243"/>
      <c r="G27" s="243"/>
      <c r="H27" s="244"/>
      <c r="I27" s="502" t="s">
        <v>48</v>
      </c>
      <c r="J27" s="507" t="s">
        <v>14</v>
      </c>
      <c r="K27" s="43" t="s">
        <v>67</v>
      </c>
      <c r="L27" s="243"/>
      <c r="M27" s="243"/>
      <c r="N27" s="243"/>
      <c r="O27" s="468"/>
      <c r="P27" s="509" t="s">
        <v>14</v>
      </c>
      <c r="Q27" s="507"/>
      <c r="R27" s="142"/>
      <c r="S27" s="243"/>
      <c r="T27" s="243"/>
      <c r="U27" s="243"/>
      <c r="V27" s="244"/>
      <c r="W27" s="502" t="s">
        <v>14</v>
      </c>
      <c r="X27" s="507" t="s">
        <v>60</v>
      </c>
      <c r="Y27" s="43" t="s">
        <v>67</v>
      </c>
      <c r="Z27" s="287"/>
      <c r="AA27" s="287"/>
      <c r="AB27" s="287"/>
      <c r="AC27" s="137"/>
      <c r="AD27" s="502" t="s">
        <v>14</v>
      </c>
      <c r="AE27" s="507"/>
      <c r="AF27" s="43"/>
      <c r="AG27" s="243"/>
      <c r="AH27" s="243"/>
      <c r="AI27" s="243"/>
      <c r="AJ27" s="244"/>
      <c r="AK27" s="505"/>
      <c r="AL27" s="104"/>
      <c r="AM27" s="105"/>
      <c r="AN27" s="105"/>
      <c r="AO27" s="105"/>
      <c r="AP27" s="105"/>
      <c r="AQ27" s="312"/>
      <c r="AR27" s="505"/>
    </row>
    <row r="28" spans="1:44" ht="18" customHeight="1" thickBot="1" x14ac:dyDescent="0.3">
      <c r="A28" s="470" t="s">
        <v>15</v>
      </c>
      <c r="B28" s="509" t="s">
        <v>0</v>
      </c>
      <c r="C28" s="42">
        <f>月菜單!I15</f>
        <v>0</v>
      </c>
      <c r="D28" s="71" t="s">
        <v>221</v>
      </c>
      <c r="E28" s="245"/>
      <c r="F28" s="245"/>
      <c r="G28" s="245"/>
      <c r="H28" s="244"/>
      <c r="I28" s="70" t="s">
        <v>0</v>
      </c>
      <c r="J28" s="42"/>
      <c r="K28" s="71"/>
      <c r="L28" s="245"/>
      <c r="M28" s="245"/>
      <c r="N28" s="245"/>
      <c r="O28" s="468"/>
      <c r="P28" s="70" t="s">
        <v>0</v>
      </c>
      <c r="Q28" s="471">
        <f>月菜單!I17</f>
        <v>0</v>
      </c>
      <c r="R28" s="531" t="s">
        <v>298</v>
      </c>
      <c r="S28" s="307"/>
      <c r="T28" s="307"/>
      <c r="U28" s="307"/>
      <c r="V28" s="246"/>
      <c r="W28" s="70" t="s">
        <v>0</v>
      </c>
      <c r="X28" s="83"/>
      <c r="Y28" s="61"/>
      <c r="Z28" s="288"/>
      <c r="AA28" s="288"/>
      <c r="AB28" s="288"/>
      <c r="AC28" s="72"/>
      <c r="AD28" s="70" t="s">
        <v>0</v>
      </c>
      <c r="AE28" s="471" t="str">
        <f>月菜單!I19</f>
        <v>100%果汁</v>
      </c>
      <c r="AF28" s="532" t="s">
        <v>299</v>
      </c>
      <c r="AG28" s="245"/>
      <c r="AH28" s="245"/>
      <c r="AI28" s="245"/>
      <c r="AJ28" s="244"/>
      <c r="AL28" s="104"/>
      <c r="AM28" s="106"/>
      <c r="AN28" s="106"/>
      <c r="AO28" s="106"/>
      <c r="AP28" s="106"/>
      <c r="AQ28" s="312"/>
      <c r="AR28" s="505"/>
    </row>
    <row r="29" spans="1:44" ht="16.5" customHeight="1" x14ac:dyDescent="0.25">
      <c r="A29" s="643" t="s">
        <v>16</v>
      </c>
      <c r="B29" s="660" t="s">
        <v>17</v>
      </c>
      <c r="C29" s="661"/>
      <c r="D29" s="378"/>
      <c r="E29" s="447">
        <f>SUM(E5:E28)</f>
        <v>5.666666666666667</v>
      </c>
      <c r="F29" s="447">
        <f>SUM(F7:F28)</f>
        <v>2.5142857142857142</v>
      </c>
      <c r="G29" s="447">
        <f>SUM(G5:G26)</f>
        <v>1.6</v>
      </c>
      <c r="H29" s="445"/>
      <c r="I29" s="660" t="s">
        <v>17</v>
      </c>
      <c r="J29" s="661"/>
      <c r="K29" s="378"/>
      <c r="L29" s="472">
        <f>SUM(L5:L28)</f>
        <v>6</v>
      </c>
      <c r="M29" s="472">
        <f>SUM(M5:M28)</f>
        <v>2.4961038961038962</v>
      </c>
      <c r="N29" s="472">
        <f>SUM(N5:N28)</f>
        <v>1.45</v>
      </c>
      <c r="O29" s="378"/>
      <c r="P29" s="660" t="s">
        <v>17</v>
      </c>
      <c r="Q29" s="661"/>
      <c r="R29" s="378"/>
      <c r="S29" s="447">
        <f>SUM(S5:S27)</f>
        <v>5.9019607843137258</v>
      </c>
      <c r="T29" s="447">
        <f>SUM(T5:T28)</f>
        <v>2.7038961038961036</v>
      </c>
      <c r="U29" s="447">
        <f>SUM(U5:U28)</f>
        <v>1.46</v>
      </c>
      <c r="V29" s="445"/>
      <c r="W29" s="660" t="s">
        <v>17</v>
      </c>
      <c r="X29" s="661"/>
      <c r="Y29" s="378"/>
      <c r="Z29" s="472">
        <f>SUM(Z5:Z28)</f>
        <v>6.0533333333333328</v>
      </c>
      <c r="AA29" s="472">
        <f>SUM(AA5:AA28)</f>
        <v>2.5272727272727273</v>
      </c>
      <c r="AB29" s="472">
        <f>SUM(AB5:AB28)</f>
        <v>1.45</v>
      </c>
      <c r="AC29" s="380"/>
      <c r="AD29" s="660" t="s">
        <v>17</v>
      </c>
      <c r="AE29" s="661"/>
      <c r="AF29" s="378"/>
      <c r="AG29" s="472">
        <f>SUM(AG5:AG26)</f>
        <v>6.8131868131868139</v>
      </c>
      <c r="AH29" s="447">
        <f>SUM(AH5:AH26)</f>
        <v>2.8428571428571425</v>
      </c>
      <c r="AI29" s="447">
        <f>SUM(AI5:AI26)</f>
        <v>1.52</v>
      </c>
      <c r="AJ29" s="445"/>
      <c r="AL29" s="104"/>
      <c r="AM29" s="106"/>
      <c r="AN29" s="106"/>
      <c r="AO29" s="106"/>
      <c r="AP29" s="106"/>
      <c r="AQ29" s="312"/>
      <c r="AR29" s="505"/>
    </row>
    <row r="30" spans="1:44" ht="16.5" customHeight="1" x14ac:dyDescent="0.25">
      <c r="A30" s="644"/>
      <c r="B30" s="579" t="s">
        <v>51</v>
      </c>
      <c r="C30" s="580"/>
      <c r="D30" s="145">
        <f>E29</f>
        <v>5.666666666666667</v>
      </c>
      <c r="E30" s="190"/>
      <c r="F30" s="190"/>
      <c r="G30" s="190"/>
      <c r="H30" s="74"/>
      <c r="I30" s="579" t="s">
        <v>51</v>
      </c>
      <c r="J30" s="580"/>
      <c r="K30" s="197">
        <f>L29</f>
        <v>6</v>
      </c>
      <c r="L30" s="190"/>
      <c r="M30" s="190"/>
      <c r="N30" s="190"/>
      <c r="O30" s="137"/>
      <c r="P30" s="579" t="s">
        <v>51</v>
      </c>
      <c r="Q30" s="580"/>
      <c r="R30" s="122">
        <f>S29</f>
        <v>5.9019607843137258</v>
      </c>
      <c r="S30" s="190"/>
      <c r="T30" s="190"/>
      <c r="U30" s="190"/>
      <c r="V30" s="74"/>
      <c r="W30" s="579" t="s">
        <v>51</v>
      </c>
      <c r="X30" s="580"/>
      <c r="Y30" s="197">
        <f>Z29</f>
        <v>6.0533333333333328</v>
      </c>
      <c r="Z30" s="190"/>
      <c r="AA30" s="190"/>
      <c r="AB30" s="190"/>
      <c r="AC30" s="74"/>
      <c r="AD30" s="579" t="s">
        <v>51</v>
      </c>
      <c r="AE30" s="580"/>
      <c r="AF30" s="197">
        <f>AG29</f>
        <v>6.8131868131868139</v>
      </c>
      <c r="AG30" s="190"/>
      <c r="AH30" s="190"/>
      <c r="AI30" s="190"/>
      <c r="AJ30" s="137"/>
      <c r="AL30" s="104"/>
      <c r="AM30" s="101"/>
      <c r="AN30" s="101"/>
      <c r="AO30" s="101"/>
      <c r="AP30" s="101"/>
      <c r="AQ30" s="313"/>
      <c r="AR30" s="505"/>
    </row>
    <row r="31" spans="1:44" ht="16.5" customHeight="1" x14ac:dyDescent="0.25">
      <c r="A31" s="644"/>
      <c r="B31" s="579" t="s">
        <v>44</v>
      </c>
      <c r="C31" s="580"/>
      <c r="D31" s="145">
        <f>F29</f>
        <v>2.5142857142857142</v>
      </c>
      <c r="E31" s="191"/>
      <c r="F31" s="191"/>
      <c r="G31" s="191"/>
      <c r="H31" s="74"/>
      <c r="I31" s="579" t="s">
        <v>44</v>
      </c>
      <c r="J31" s="580"/>
      <c r="K31" s="145">
        <f>M29</f>
        <v>2.4961038961038962</v>
      </c>
      <c r="L31" s="191"/>
      <c r="M31" s="191"/>
      <c r="N31" s="191"/>
      <c r="O31" s="137"/>
      <c r="P31" s="579" t="s">
        <v>44</v>
      </c>
      <c r="Q31" s="580"/>
      <c r="R31" s="122">
        <f>T29</f>
        <v>2.7038961038961036</v>
      </c>
      <c r="S31" s="191"/>
      <c r="T31" s="191"/>
      <c r="U31" s="191"/>
      <c r="V31" s="74"/>
      <c r="W31" s="579" t="s">
        <v>44</v>
      </c>
      <c r="X31" s="580"/>
      <c r="Y31" s="145">
        <f>AA29</f>
        <v>2.5272727272727273</v>
      </c>
      <c r="Z31" s="191"/>
      <c r="AA31" s="191"/>
      <c r="AB31" s="191"/>
      <c r="AC31" s="74"/>
      <c r="AD31" s="579" t="s">
        <v>44</v>
      </c>
      <c r="AE31" s="580"/>
      <c r="AF31" s="145">
        <f>AH29</f>
        <v>2.8428571428571425</v>
      </c>
      <c r="AG31" s="191"/>
      <c r="AH31" s="191"/>
      <c r="AI31" s="191"/>
      <c r="AJ31" s="137"/>
      <c r="AL31" s="110"/>
      <c r="AM31" s="102"/>
      <c r="AN31" s="102"/>
      <c r="AO31" s="102"/>
      <c r="AP31" s="102"/>
      <c r="AQ31" s="314"/>
      <c r="AR31" s="505"/>
    </row>
    <row r="32" spans="1:44" ht="16.5" customHeight="1" x14ac:dyDescent="0.25">
      <c r="A32" s="644"/>
      <c r="B32" s="579" t="s">
        <v>356</v>
      </c>
      <c r="C32" s="580"/>
      <c r="D32" s="145">
        <f>G29</f>
        <v>1.6</v>
      </c>
      <c r="E32" s="191"/>
      <c r="F32" s="191"/>
      <c r="G32" s="191"/>
      <c r="H32" s="74"/>
      <c r="I32" s="579" t="s">
        <v>356</v>
      </c>
      <c r="J32" s="580"/>
      <c r="K32" s="145">
        <f>N29</f>
        <v>1.45</v>
      </c>
      <c r="L32" s="191"/>
      <c r="M32" s="191"/>
      <c r="N32" s="191"/>
      <c r="O32" s="137"/>
      <c r="P32" s="579" t="s">
        <v>356</v>
      </c>
      <c r="Q32" s="580"/>
      <c r="R32" s="122">
        <f>U29</f>
        <v>1.46</v>
      </c>
      <c r="S32" s="191"/>
      <c r="T32" s="191"/>
      <c r="U32" s="191"/>
      <c r="V32" s="74"/>
      <c r="W32" s="579" t="s">
        <v>356</v>
      </c>
      <c r="X32" s="580"/>
      <c r="Y32" s="145">
        <f>AB29</f>
        <v>1.45</v>
      </c>
      <c r="Z32" s="191"/>
      <c r="AA32" s="191"/>
      <c r="AB32" s="191"/>
      <c r="AC32" s="74"/>
      <c r="AD32" s="579" t="s">
        <v>356</v>
      </c>
      <c r="AE32" s="580"/>
      <c r="AF32" s="145">
        <f>AI29</f>
        <v>1.52</v>
      </c>
      <c r="AG32" s="191"/>
      <c r="AH32" s="191"/>
      <c r="AI32" s="191"/>
      <c r="AJ32" s="137"/>
      <c r="AL32" s="505"/>
      <c r="AM32" s="505"/>
      <c r="AN32" s="505"/>
      <c r="AO32" s="505"/>
      <c r="AP32" s="505"/>
      <c r="AQ32" s="505"/>
      <c r="AR32" s="505"/>
    </row>
    <row r="33" spans="1:47" ht="16.5" customHeight="1" x14ac:dyDescent="0.25">
      <c r="A33" s="644"/>
      <c r="B33" s="579" t="s">
        <v>357</v>
      </c>
      <c r="C33" s="580"/>
      <c r="D33" s="75"/>
      <c r="E33" s="192"/>
      <c r="F33" s="192"/>
      <c r="G33" s="192"/>
      <c r="H33" s="74"/>
      <c r="I33" s="579" t="s">
        <v>357</v>
      </c>
      <c r="J33" s="580"/>
      <c r="K33" s="75">
        <v>1</v>
      </c>
      <c r="L33" s="192"/>
      <c r="M33" s="192"/>
      <c r="N33" s="192"/>
      <c r="O33" s="137"/>
      <c r="P33" s="579" t="s">
        <v>357</v>
      </c>
      <c r="Q33" s="580"/>
      <c r="R33" s="127"/>
      <c r="S33" s="192"/>
      <c r="T33" s="192"/>
      <c r="U33" s="192"/>
      <c r="V33" s="74"/>
      <c r="W33" s="579" t="s">
        <v>357</v>
      </c>
      <c r="X33" s="580"/>
      <c r="Y33" s="75">
        <v>1</v>
      </c>
      <c r="Z33" s="192"/>
      <c r="AA33" s="192"/>
      <c r="AB33" s="192"/>
      <c r="AC33" s="74"/>
      <c r="AD33" s="579" t="s">
        <v>357</v>
      </c>
      <c r="AE33" s="580"/>
      <c r="AF33" s="75"/>
      <c r="AG33" s="192"/>
      <c r="AH33" s="192"/>
      <c r="AI33" s="192"/>
      <c r="AJ33" s="137"/>
    </row>
    <row r="34" spans="1:47" ht="16.5" customHeight="1" x14ac:dyDescent="0.25">
      <c r="A34" s="644"/>
      <c r="B34" s="586" t="s">
        <v>11</v>
      </c>
      <c r="C34" s="587"/>
      <c r="D34" s="92"/>
      <c r="E34" s="193"/>
      <c r="F34" s="193"/>
      <c r="G34" s="193"/>
      <c r="H34" s="97"/>
      <c r="I34" s="579" t="s">
        <v>11</v>
      </c>
      <c r="J34" s="580"/>
      <c r="K34" s="92"/>
      <c r="L34" s="193"/>
      <c r="M34" s="193"/>
      <c r="N34" s="193"/>
      <c r="O34" s="39"/>
      <c r="P34" s="586" t="s">
        <v>70</v>
      </c>
      <c r="Q34" s="587"/>
      <c r="R34" s="92"/>
      <c r="S34" s="193"/>
      <c r="T34" s="193"/>
      <c r="U34" s="193"/>
      <c r="V34" s="97"/>
      <c r="W34" s="579" t="s">
        <v>11</v>
      </c>
      <c r="X34" s="580"/>
      <c r="Y34" s="92"/>
      <c r="Z34" s="193"/>
      <c r="AA34" s="193"/>
      <c r="AB34" s="193"/>
      <c r="AC34" s="97"/>
      <c r="AD34" s="579" t="s">
        <v>70</v>
      </c>
      <c r="AE34" s="580"/>
      <c r="AF34" s="75"/>
      <c r="AG34" s="193"/>
      <c r="AH34" s="193"/>
      <c r="AI34" s="193"/>
      <c r="AJ34" s="39"/>
    </row>
    <row r="35" spans="1:47" s="26" customFormat="1" ht="16.5" customHeight="1" x14ac:dyDescent="0.25">
      <c r="A35" s="644"/>
      <c r="B35" s="579" t="s">
        <v>10</v>
      </c>
      <c r="C35" s="580"/>
      <c r="D35" s="82">
        <v>2.5</v>
      </c>
      <c r="E35" s="194"/>
      <c r="F35" s="194"/>
      <c r="G35" s="194"/>
      <c r="H35" s="80"/>
      <c r="I35" s="579" t="s">
        <v>10</v>
      </c>
      <c r="J35" s="580"/>
      <c r="K35" s="82" t="s">
        <v>53</v>
      </c>
      <c r="L35" s="194"/>
      <c r="M35" s="194"/>
      <c r="N35" s="194"/>
      <c r="O35" s="99"/>
      <c r="P35" s="579" t="s">
        <v>10</v>
      </c>
      <c r="Q35" s="580"/>
      <c r="R35" s="82" t="s">
        <v>53</v>
      </c>
      <c r="S35" s="194"/>
      <c r="T35" s="194"/>
      <c r="U35" s="194"/>
      <c r="V35" s="80"/>
      <c r="W35" s="579" t="s">
        <v>10</v>
      </c>
      <c r="X35" s="580"/>
      <c r="Y35" s="82">
        <v>2.5</v>
      </c>
      <c r="Z35" s="194"/>
      <c r="AA35" s="194"/>
      <c r="AB35" s="194"/>
      <c r="AC35" s="80"/>
      <c r="AD35" s="579" t="s">
        <v>10</v>
      </c>
      <c r="AE35" s="580"/>
      <c r="AF35" s="82">
        <v>2.5</v>
      </c>
      <c r="AG35" s="194"/>
      <c r="AH35" s="194"/>
      <c r="AI35" s="194"/>
      <c r="AJ35" s="137"/>
    </row>
    <row r="36" spans="1:47" s="26" customFormat="1" ht="24" customHeight="1" thickBot="1" x14ac:dyDescent="0.3">
      <c r="A36" s="645"/>
      <c r="B36" s="577" t="s">
        <v>52</v>
      </c>
      <c r="C36" s="578"/>
      <c r="D36" s="79">
        <f>D30*70+D31*75+D32*25+D33*60+D35*45+D34*120</f>
        <v>737.73809523809518</v>
      </c>
      <c r="E36" s="195"/>
      <c r="F36" s="195"/>
      <c r="G36" s="195"/>
      <c r="H36" s="98"/>
      <c r="I36" s="653" t="s">
        <v>52</v>
      </c>
      <c r="J36" s="654"/>
      <c r="K36" s="79">
        <f>K30*70+K31*75+K32*25+K33*60+K35*45</f>
        <v>815.95779220779218</v>
      </c>
      <c r="L36" s="195"/>
      <c r="M36" s="195"/>
      <c r="N36" s="195"/>
      <c r="O36" s="160"/>
      <c r="P36" s="577" t="s">
        <v>52</v>
      </c>
      <c r="Q36" s="578"/>
      <c r="R36" s="79">
        <f>R30*70+R31*75+R32*25+R33*60+R35*45</f>
        <v>764.92946269416859</v>
      </c>
      <c r="S36" s="195"/>
      <c r="T36" s="195"/>
      <c r="U36" s="195"/>
      <c r="V36" s="81"/>
      <c r="W36" s="653" t="s">
        <v>52</v>
      </c>
      <c r="X36" s="654"/>
      <c r="Y36" s="79">
        <f>Y30*70+Y31*75+Y32*25+Y33*60+Y35*45</f>
        <v>822.02878787878785</v>
      </c>
      <c r="Z36" s="195"/>
      <c r="AA36" s="195"/>
      <c r="AB36" s="195"/>
      <c r="AC36" s="98"/>
      <c r="AD36" s="653" t="s">
        <v>52</v>
      </c>
      <c r="AE36" s="654"/>
      <c r="AF36" s="79">
        <f>AF30*70+AF31*75+AF32*25+AF33*60+AF35*45</f>
        <v>840.63736263736268</v>
      </c>
      <c r="AG36" s="195"/>
      <c r="AH36" s="195"/>
      <c r="AI36" s="195"/>
      <c r="AJ36" s="72"/>
    </row>
    <row r="37" spans="1:47" s="459" customFormat="1" ht="27" customHeight="1" x14ac:dyDescent="0.25">
      <c r="A37" s="458" t="s">
        <v>18</v>
      </c>
      <c r="B37" s="34"/>
      <c r="C37" s="34"/>
      <c r="D37" s="458"/>
      <c r="E37" s="458"/>
      <c r="F37" s="458"/>
      <c r="G37" s="458"/>
      <c r="I37" s="459" t="s">
        <v>19</v>
      </c>
      <c r="K37" s="458" t="s">
        <v>26</v>
      </c>
      <c r="L37" s="458"/>
      <c r="M37" s="458"/>
      <c r="N37" s="458"/>
      <c r="O37" s="458"/>
      <c r="P37" s="458" t="s">
        <v>21</v>
      </c>
      <c r="Q37" s="458"/>
      <c r="R37" s="458"/>
      <c r="S37" s="458"/>
      <c r="T37" s="458"/>
      <c r="U37" s="458"/>
      <c r="V37" s="458"/>
      <c r="W37" s="458"/>
      <c r="Y37" s="459" t="s">
        <v>28</v>
      </c>
      <c r="Z37" s="458"/>
      <c r="AA37" s="458"/>
      <c r="AB37" s="458"/>
      <c r="AG37" s="458"/>
      <c r="AH37" s="458"/>
      <c r="AI37" s="458"/>
      <c r="AM37" s="458"/>
      <c r="AN37" s="458"/>
      <c r="AO37" s="458"/>
      <c r="AP37" s="458"/>
      <c r="AQ37" s="458"/>
      <c r="AR37" s="458"/>
      <c r="AS37" s="458"/>
      <c r="AT37" s="458"/>
      <c r="AU37" s="458"/>
    </row>
    <row r="38" spans="1:47" s="46" customFormat="1" ht="18" customHeight="1" x14ac:dyDescent="0.3">
      <c r="A38" s="552" t="s">
        <v>23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O38" s="34"/>
      <c r="P38" s="49"/>
      <c r="Q38" s="49"/>
      <c r="R38" s="49"/>
      <c r="V38" s="49"/>
      <c r="W38" s="49"/>
    </row>
    <row r="39" spans="1:47" s="29" customFormat="1" ht="18" customHeight="1" x14ac:dyDescent="0.25">
      <c r="A39" s="553" t="s">
        <v>13</v>
      </c>
      <c r="B39" s="553"/>
      <c r="C39" s="553"/>
      <c r="D39" s="553"/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</row>
    <row r="40" spans="1:47" s="29" customFormat="1" ht="18" customHeight="1" x14ac:dyDescent="0.3">
      <c r="A40" s="50" t="s">
        <v>12</v>
      </c>
      <c r="B40" s="50"/>
      <c r="C40" s="50"/>
      <c r="H40" s="34"/>
      <c r="I40" s="34"/>
      <c r="J40" s="34"/>
      <c r="K40" s="50"/>
      <c r="O40" s="33"/>
      <c r="P40" s="34"/>
      <c r="Q40" s="34"/>
      <c r="R40" s="34"/>
      <c r="U40" s="277"/>
      <c r="V40" s="171"/>
      <c r="W40" s="508"/>
      <c r="AA40" s="277"/>
      <c r="AB40" s="198"/>
      <c r="AC40" s="198"/>
      <c r="AD40" s="103"/>
      <c r="AE40" s="103"/>
      <c r="AF40" s="198"/>
      <c r="AG40" s="508"/>
    </row>
    <row r="41" spans="1:47" s="505" customFormat="1" x14ac:dyDescent="0.25">
      <c r="P41" s="672"/>
      <c r="Q41" s="84"/>
      <c r="R41" s="508"/>
      <c r="S41" s="533"/>
      <c r="T41" s="8"/>
      <c r="U41" s="198"/>
      <c r="V41" s="171"/>
      <c r="W41" s="563"/>
      <c r="X41" s="215"/>
      <c r="Y41" s="198"/>
      <c r="Z41" s="299"/>
      <c r="AA41" s="299"/>
      <c r="AB41" s="294"/>
      <c r="AC41" s="299"/>
      <c r="AD41" s="294"/>
      <c r="AE41" s="300"/>
      <c r="AF41" s="103"/>
      <c r="AG41" s="508"/>
    </row>
    <row r="42" spans="1:47" s="505" customFormat="1" x14ac:dyDescent="0.25">
      <c r="B42" s="672"/>
      <c r="C42" s="84"/>
      <c r="D42" s="103"/>
      <c r="E42" s="299"/>
      <c r="F42" s="299"/>
      <c r="G42" s="294"/>
      <c r="M42" s="646"/>
      <c r="N42" s="508"/>
      <c r="O42" s="508"/>
      <c r="P42" s="672"/>
      <c r="Q42" s="84"/>
      <c r="R42" s="508"/>
      <c r="S42" s="533"/>
      <c r="T42" s="534"/>
      <c r="U42" s="198"/>
      <c r="V42" s="171"/>
      <c r="W42" s="563"/>
      <c r="X42" s="215"/>
      <c r="Y42" s="198"/>
      <c r="Z42" s="299"/>
      <c r="AA42" s="299"/>
      <c r="AB42" s="511"/>
      <c r="AC42" s="299"/>
      <c r="AD42" s="299"/>
      <c r="AE42" s="300"/>
      <c r="AF42" s="198"/>
      <c r="AG42" s="508"/>
      <c r="AK42" s="277"/>
    </row>
    <row r="43" spans="1:47" s="505" customFormat="1" x14ac:dyDescent="0.25">
      <c r="B43" s="672"/>
      <c r="C43" s="84"/>
      <c r="D43" s="103"/>
      <c r="E43" s="299"/>
      <c r="F43" s="299"/>
      <c r="G43" s="294"/>
      <c r="M43" s="646"/>
      <c r="N43" s="84"/>
      <c r="O43" s="508"/>
      <c r="P43" s="672"/>
      <c r="Q43" s="84"/>
      <c r="R43" s="508"/>
      <c r="S43" s="8"/>
      <c r="T43" s="535"/>
      <c r="U43" s="8"/>
      <c r="V43" s="198"/>
      <c r="W43" s="563"/>
      <c r="X43" s="198"/>
      <c r="Y43" s="508"/>
      <c r="Z43" s="299"/>
      <c r="AA43" s="299"/>
      <c r="AB43" s="299"/>
      <c r="AC43" s="299"/>
      <c r="AD43" s="299"/>
      <c r="AE43" s="297"/>
      <c r="AG43" s="508"/>
      <c r="AK43" s="277"/>
    </row>
    <row r="44" spans="1:47" s="505" customFormat="1" x14ac:dyDescent="0.25">
      <c r="B44" s="672"/>
      <c r="C44" s="512"/>
      <c r="D44" s="84"/>
      <c r="E44" s="299"/>
      <c r="F44" s="299"/>
      <c r="G44" s="294"/>
      <c r="M44" s="646"/>
      <c r="N44" s="84"/>
      <c r="O44" s="84"/>
      <c r="P44" s="672"/>
      <c r="Q44" s="84"/>
      <c r="R44" s="508"/>
      <c r="S44" s="8"/>
      <c r="T44" s="8"/>
      <c r="U44" s="8"/>
      <c r="W44" s="563"/>
      <c r="X44" s="128"/>
      <c r="Y44" s="128"/>
      <c r="Z44" s="299"/>
      <c r="AA44" s="299"/>
      <c r="AB44" s="299"/>
      <c r="AC44" s="299"/>
      <c r="AD44" s="299"/>
      <c r="AE44" s="297"/>
      <c r="AG44" s="508"/>
    </row>
    <row r="45" spans="1:47" s="505" customFormat="1" x14ac:dyDescent="0.25">
      <c r="B45" s="672"/>
      <c r="C45" s="84"/>
      <c r="D45" s="103"/>
      <c r="E45" s="299"/>
      <c r="F45" s="299"/>
      <c r="G45" s="299"/>
      <c r="M45" s="646"/>
      <c r="N45" s="84"/>
      <c r="O45" s="84"/>
      <c r="P45" s="672"/>
      <c r="Q45" s="48"/>
      <c r="R45" s="104"/>
      <c r="S45" s="8"/>
      <c r="T45" s="8"/>
      <c r="U45" s="8"/>
      <c r="W45" s="563"/>
      <c r="X45" s="128"/>
      <c r="Y45" s="128"/>
      <c r="Z45" s="299"/>
      <c r="AA45" s="299"/>
      <c r="AB45" s="299"/>
      <c r="AC45" s="299"/>
      <c r="AD45" s="299"/>
      <c r="AE45" s="297"/>
    </row>
    <row r="46" spans="1:47" s="505" customFormat="1" x14ac:dyDescent="0.25">
      <c r="B46" s="672"/>
      <c r="C46" s="84"/>
      <c r="E46" s="299"/>
      <c r="F46" s="299"/>
      <c r="G46" s="299"/>
      <c r="M46" s="646"/>
      <c r="N46" s="84"/>
      <c r="O46" s="84"/>
      <c r="P46" s="105"/>
      <c r="Q46" s="105"/>
      <c r="R46" s="105"/>
      <c r="S46" s="106"/>
      <c r="U46" s="277"/>
    </row>
    <row r="47" spans="1:47" s="505" customFormat="1" x14ac:dyDescent="0.25">
      <c r="U47" s="277"/>
      <c r="V47" s="148"/>
      <c r="W47" s="673"/>
      <c r="X47" s="198"/>
      <c r="Y47" s="198"/>
      <c r="Z47" s="317"/>
      <c r="AA47" s="317"/>
      <c r="AB47" s="317"/>
    </row>
    <row r="48" spans="1:47" s="505" customFormat="1" x14ac:dyDescent="0.25">
      <c r="W48" s="673"/>
      <c r="X48" s="198"/>
      <c r="Y48" s="198"/>
      <c r="Z48" s="317"/>
      <c r="AA48" s="317"/>
      <c r="AB48" s="317"/>
    </row>
    <row r="49" spans="16:28" s="505" customFormat="1" x14ac:dyDescent="0.25">
      <c r="P49" s="674"/>
      <c r="Q49" s="508"/>
      <c r="R49" s="508"/>
      <c r="S49" s="508"/>
      <c r="T49" s="508"/>
      <c r="U49" s="508"/>
      <c r="W49" s="673"/>
      <c r="X49" s="198"/>
      <c r="Y49" s="198"/>
      <c r="Z49" s="317"/>
      <c r="AA49" s="317"/>
      <c r="AB49" s="317"/>
    </row>
    <row r="50" spans="16:28" s="505" customFormat="1" x14ac:dyDescent="0.25">
      <c r="P50" s="674"/>
      <c r="Q50" s="324"/>
      <c r="R50" s="324"/>
      <c r="S50" s="508"/>
      <c r="T50" s="508"/>
      <c r="U50" s="198"/>
      <c r="W50" s="673"/>
      <c r="X50" s="198"/>
      <c r="Y50" s="198"/>
      <c r="Z50" s="317"/>
      <c r="AA50" s="317"/>
      <c r="AB50" s="317"/>
    </row>
    <row r="51" spans="16:28" s="505" customFormat="1" x14ac:dyDescent="0.25">
      <c r="P51" s="563"/>
      <c r="Q51" s="327"/>
      <c r="R51" s="508"/>
      <c r="S51" s="508"/>
      <c r="T51" s="508"/>
      <c r="U51" s="198"/>
      <c r="W51" s="673"/>
      <c r="X51" s="198"/>
      <c r="Y51" s="198"/>
      <c r="Z51" s="317"/>
      <c r="AA51" s="317"/>
      <c r="AB51" s="317"/>
    </row>
    <row r="52" spans="16:28" s="505" customFormat="1" x14ac:dyDescent="0.25">
      <c r="P52" s="563"/>
      <c r="Q52" s="508"/>
      <c r="R52" s="508"/>
      <c r="S52" s="508"/>
      <c r="T52" s="198"/>
      <c r="U52" s="198"/>
    </row>
    <row r="53" spans="16:28" s="505" customFormat="1" x14ac:dyDescent="0.25">
      <c r="P53" s="563"/>
      <c r="Q53" s="508"/>
      <c r="R53" s="508"/>
      <c r="S53" s="508"/>
      <c r="T53" s="198"/>
      <c r="U53" s="198"/>
    </row>
    <row r="54" spans="16:28" s="505" customFormat="1" x14ac:dyDescent="0.25">
      <c r="P54" s="563"/>
      <c r="Q54" s="508"/>
      <c r="R54" s="508"/>
      <c r="S54" s="508"/>
      <c r="T54" s="198"/>
      <c r="U54" s="198"/>
    </row>
    <row r="55" spans="16:28" s="505" customFormat="1" x14ac:dyDescent="0.25">
      <c r="P55" s="563"/>
      <c r="Q55" s="508"/>
      <c r="R55" s="508"/>
      <c r="S55" s="198"/>
      <c r="T55" s="198"/>
      <c r="U55" s="198"/>
    </row>
    <row r="56" spans="16:28" s="505" customFormat="1" x14ac:dyDescent="0.25">
      <c r="P56" s="563"/>
      <c r="Q56" s="103"/>
      <c r="R56" s="508"/>
      <c r="S56" s="104"/>
      <c r="T56" s="198"/>
      <c r="U56" s="508"/>
    </row>
    <row r="57" spans="16:28" s="505" customFormat="1" x14ac:dyDescent="0.25">
      <c r="P57" s="563"/>
      <c r="Q57" s="103"/>
      <c r="R57" s="508"/>
      <c r="S57" s="104"/>
      <c r="T57" s="198"/>
      <c r="U57" s="508"/>
    </row>
    <row r="58" spans="16:28" s="505" customFormat="1" x14ac:dyDescent="0.25">
      <c r="P58" s="563"/>
      <c r="Q58" s="103"/>
      <c r="S58" s="104"/>
      <c r="T58" s="311"/>
      <c r="U58" s="508"/>
    </row>
    <row r="59" spans="16:28" s="505" customFormat="1" x14ac:dyDescent="0.25">
      <c r="P59" s="563"/>
      <c r="Q59" s="198"/>
      <c r="R59" s="422"/>
      <c r="S59" s="536"/>
      <c r="T59" s="536"/>
      <c r="U59" s="537"/>
    </row>
    <row r="60" spans="16:28" s="505" customFormat="1" x14ac:dyDescent="0.25">
      <c r="P60" s="563"/>
      <c r="Q60" s="198"/>
      <c r="R60" s="422"/>
      <c r="S60" s="536"/>
      <c r="T60" s="536"/>
      <c r="U60" s="537"/>
    </row>
    <row r="61" spans="16:28" s="505" customFormat="1" x14ac:dyDescent="0.25">
      <c r="P61" s="672"/>
      <c r="Q61" s="198"/>
      <c r="R61" s="508"/>
      <c r="S61" s="8"/>
      <c r="T61" s="8"/>
      <c r="U61" s="198"/>
    </row>
    <row r="62" spans="16:28" s="505" customFormat="1" x14ac:dyDescent="0.25">
      <c r="P62" s="672"/>
      <c r="Q62" s="675"/>
      <c r="R62" s="84"/>
      <c r="S62" s="8"/>
      <c r="T62" s="8"/>
      <c r="U62" s="8"/>
    </row>
    <row r="63" spans="16:28" s="505" customFormat="1" x14ac:dyDescent="0.25">
      <c r="P63" s="672"/>
      <c r="Q63" s="675"/>
      <c r="R63" s="84"/>
      <c r="S63" s="8"/>
      <c r="T63" s="8"/>
      <c r="U63" s="8"/>
    </row>
    <row r="64" spans="16:28" s="505" customFormat="1" x14ac:dyDescent="0.25">
      <c r="P64" s="672"/>
      <c r="Q64" s="675"/>
      <c r="R64" s="84"/>
      <c r="S64" s="8"/>
      <c r="T64" s="8"/>
      <c r="U64" s="8"/>
    </row>
    <row r="65" spans="16:21" s="505" customFormat="1" x14ac:dyDescent="0.25">
      <c r="P65" s="672"/>
      <c r="Q65" s="675"/>
      <c r="R65" s="84"/>
      <c r="S65" s="8"/>
      <c r="T65" s="8"/>
      <c r="U65" s="8"/>
    </row>
    <row r="66" spans="16:21" s="505" customFormat="1" x14ac:dyDescent="0.25">
      <c r="P66" s="563"/>
      <c r="Q66" s="215"/>
      <c r="R66" s="198"/>
      <c r="S66" s="299"/>
      <c r="T66" s="299"/>
      <c r="U66" s="294"/>
    </row>
    <row r="67" spans="16:21" s="505" customFormat="1" x14ac:dyDescent="0.25">
      <c r="P67" s="563"/>
      <c r="Q67" s="215"/>
      <c r="R67" s="198"/>
      <c r="S67" s="299"/>
      <c r="T67" s="299"/>
      <c r="U67" s="511"/>
    </row>
    <row r="68" spans="16:21" s="505" customFormat="1" x14ac:dyDescent="0.25">
      <c r="P68" s="563"/>
      <c r="Q68" s="198"/>
      <c r="R68" s="508"/>
      <c r="S68" s="299"/>
      <c r="T68" s="299"/>
      <c r="U68" s="299"/>
    </row>
    <row r="69" spans="16:21" s="505" customFormat="1" x14ac:dyDescent="0.25">
      <c r="P69" s="563"/>
      <c r="Q69" s="128"/>
      <c r="R69" s="128"/>
      <c r="S69" s="299"/>
      <c r="T69" s="299"/>
      <c r="U69" s="299"/>
    </row>
    <row r="70" spans="16:21" s="505" customFormat="1" x14ac:dyDescent="0.25">
      <c r="P70" s="563"/>
      <c r="Q70" s="128"/>
      <c r="R70" s="128"/>
      <c r="S70" s="299"/>
      <c r="T70" s="299"/>
      <c r="U70" s="299"/>
    </row>
  </sheetData>
  <mergeCells count="100">
    <mergeCell ref="P66:P70"/>
    <mergeCell ref="P7:P15"/>
    <mergeCell ref="P16:P19"/>
    <mergeCell ref="W47:W51"/>
    <mergeCell ref="P49:P50"/>
    <mergeCell ref="P51:P57"/>
    <mergeCell ref="P58:P60"/>
    <mergeCell ref="P61:P65"/>
    <mergeCell ref="Q62:Q65"/>
    <mergeCell ref="I36:J36"/>
    <mergeCell ref="A39:X39"/>
    <mergeCell ref="M42:M46"/>
    <mergeCell ref="A38:K38"/>
    <mergeCell ref="B33:C33"/>
    <mergeCell ref="I35:J35"/>
    <mergeCell ref="W33:X33"/>
    <mergeCell ref="W34:X34"/>
    <mergeCell ref="P36:Q36"/>
    <mergeCell ref="W36:X36"/>
    <mergeCell ref="W35:X35"/>
    <mergeCell ref="P33:Q33"/>
    <mergeCell ref="B42:B46"/>
    <mergeCell ref="W41:W45"/>
    <mergeCell ref="P41:P45"/>
    <mergeCell ref="B31:C31"/>
    <mergeCell ref="B32:C32"/>
    <mergeCell ref="A17:A21"/>
    <mergeCell ref="C18:C21"/>
    <mergeCell ref="I30:J30"/>
    <mergeCell ref="B30:C30"/>
    <mergeCell ref="A22:A26"/>
    <mergeCell ref="I22:I26"/>
    <mergeCell ref="J18:J21"/>
    <mergeCell ref="I17:I21"/>
    <mergeCell ref="A29:A36"/>
    <mergeCell ref="B17:B21"/>
    <mergeCell ref="B34:C34"/>
    <mergeCell ref="B35:C35"/>
    <mergeCell ref="B22:B26"/>
    <mergeCell ref="B36:C36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W3:X3"/>
    <mergeCell ref="AD7:AD11"/>
    <mergeCell ref="B3:C3"/>
    <mergeCell ref="D3:H3"/>
    <mergeCell ref="I5:I6"/>
    <mergeCell ref="B7:B11"/>
    <mergeCell ref="AF3:AJ3"/>
    <mergeCell ref="B5:B6"/>
    <mergeCell ref="A12:A16"/>
    <mergeCell ref="A7:A11"/>
    <mergeCell ref="B12:B16"/>
    <mergeCell ref="AD5:AD6"/>
    <mergeCell ref="AD12:AD16"/>
    <mergeCell ref="W12:W16"/>
    <mergeCell ref="R3:V3"/>
    <mergeCell ref="P3:Q3"/>
    <mergeCell ref="I7:I11"/>
    <mergeCell ref="I12:I16"/>
    <mergeCell ref="AD32:AE32"/>
    <mergeCell ref="P30:Q30"/>
    <mergeCell ref="X18:X21"/>
    <mergeCell ref="AE18:AE21"/>
    <mergeCell ref="W29:X29"/>
    <mergeCell ref="AD17:AD21"/>
    <mergeCell ref="W17:W21"/>
    <mergeCell ref="AD29:AE29"/>
    <mergeCell ref="W22:W26"/>
    <mergeCell ref="P20:P26"/>
    <mergeCell ref="AD22:AD26"/>
    <mergeCell ref="P29:Q29"/>
    <mergeCell ref="W31:X31"/>
    <mergeCell ref="P32:Q32"/>
    <mergeCell ref="P31:Q31"/>
    <mergeCell ref="B29:C29"/>
    <mergeCell ref="I29:J29"/>
    <mergeCell ref="AD36:AE36"/>
    <mergeCell ref="AD35:AE35"/>
    <mergeCell ref="AD30:AE30"/>
    <mergeCell ref="AD33:AE33"/>
    <mergeCell ref="AD34:AE34"/>
    <mergeCell ref="AD31:AE31"/>
    <mergeCell ref="I31:J31"/>
    <mergeCell ref="I33:J33"/>
    <mergeCell ref="I32:J32"/>
    <mergeCell ref="W30:X30"/>
    <mergeCell ref="W32:X32"/>
    <mergeCell ref="P34:Q34"/>
    <mergeCell ref="P35:Q35"/>
    <mergeCell ref="I34:J34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0"/>
  <sheetViews>
    <sheetView zoomScale="80" zoomScaleNormal="80" workbookViewId="0">
      <selection activeCell="O15" sqref="O15"/>
    </sheetView>
  </sheetViews>
  <sheetFormatPr defaultRowHeight="16.5" x14ac:dyDescent="0.25"/>
  <cols>
    <col min="1" max="1" width="9" style="4"/>
    <col min="2" max="2" width="9.625" style="4" customWidth="1"/>
    <col min="3" max="3" width="10.625" style="5" customWidth="1"/>
    <col min="4" max="4" width="8.5" style="4" customWidth="1"/>
    <col min="5" max="7" width="5.625" style="4" hidden="1" customWidth="1"/>
    <col min="8" max="8" width="5.625" style="4" customWidth="1"/>
    <col min="9" max="9" width="9.625" style="4" customWidth="1"/>
    <col min="10" max="10" width="10.875" style="5" customWidth="1"/>
    <col min="11" max="11" width="7.625" style="4" customWidth="1"/>
    <col min="12" max="14" width="5.625" style="4" hidden="1" customWidth="1"/>
    <col min="15" max="15" width="5.625" style="4" customWidth="1"/>
    <col min="16" max="16" width="9.625" style="4" customWidth="1"/>
    <col min="17" max="17" width="10.625" style="4" customWidth="1"/>
    <col min="18" max="18" width="7.875" style="4" customWidth="1"/>
    <col min="19" max="21" width="5.625" style="4" hidden="1" customWidth="1"/>
    <col min="22" max="22" width="5.625" style="4" customWidth="1"/>
    <col min="23" max="23" width="9.625" style="5" customWidth="1"/>
    <col min="24" max="24" width="10.625" style="4" customWidth="1"/>
    <col min="25" max="25" width="8.5" style="4" customWidth="1"/>
    <col min="26" max="28" width="5.625" style="4" hidden="1" customWidth="1"/>
    <col min="29" max="29" width="5.625" style="4" customWidth="1"/>
    <col min="30" max="30" width="9.625" style="4" customWidth="1"/>
    <col min="31" max="31" width="11.125" style="4" customWidth="1"/>
    <col min="32" max="32" width="8.125" style="4" customWidth="1"/>
    <col min="33" max="35" width="5.625" style="4" hidden="1" customWidth="1"/>
    <col min="36" max="36" width="5.75" style="4" customWidth="1"/>
    <col min="37" max="16384" width="9" style="4"/>
  </cols>
  <sheetData>
    <row r="1" spans="1:55" s="1" customFormat="1" ht="21" x14ac:dyDescent="0.25">
      <c r="A1" s="595" t="s">
        <v>404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595"/>
      <c r="AH1" s="595"/>
      <c r="AI1" s="595"/>
      <c r="AJ1" s="595"/>
    </row>
    <row r="2" spans="1:55" s="1" customFormat="1" ht="20.25" thickBot="1" x14ac:dyDescent="0.35">
      <c r="A2" s="2" t="s">
        <v>68</v>
      </c>
      <c r="B2" s="2"/>
      <c r="C2" s="2"/>
      <c r="D2" s="596" t="s">
        <v>5</v>
      </c>
      <c r="E2" s="596"/>
      <c r="F2" s="596"/>
      <c r="G2" s="596"/>
      <c r="H2" s="596"/>
      <c r="I2" s="596"/>
      <c r="J2" s="596"/>
      <c r="O2" s="597" t="s">
        <v>7</v>
      </c>
      <c r="P2" s="597"/>
      <c r="Q2" s="597"/>
      <c r="R2" s="597"/>
      <c r="S2" s="597"/>
      <c r="T2" s="597"/>
      <c r="U2" s="597"/>
      <c r="V2" s="597"/>
      <c r="W2" s="3"/>
      <c r="X2" s="598" t="s">
        <v>4</v>
      </c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45"/>
      <c r="AL2" s="45"/>
      <c r="AM2" s="45"/>
      <c r="AN2" s="45"/>
    </row>
    <row r="3" spans="1:55" s="164" customFormat="1" ht="18" customHeight="1" thickBot="1" x14ac:dyDescent="0.3">
      <c r="A3" s="40" t="s">
        <v>82</v>
      </c>
      <c r="B3" s="599">
        <v>45803</v>
      </c>
      <c r="C3" s="600"/>
      <c r="D3" s="601" t="s">
        <v>90</v>
      </c>
      <c r="E3" s="602"/>
      <c r="F3" s="602"/>
      <c r="G3" s="602"/>
      <c r="H3" s="603"/>
      <c r="I3" s="599">
        <v>45804</v>
      </c>
      <c r="J3" s="600"/>
      <c r="K3" s="601" t="s">
        <v>84</v>
      </c>
      <c r="L3" s="602"/>
      <c r="M3" s="602"/>
      <c r="N3" s="602"/>
      <c r="O3" s="603"/>
      <c r="P3" s="599" t="s">
        <v>255</v>
      </c>
      <c r="Q3" s="600"/>
      <c r="R3" s="685" t="s">
        <v>83</v>
      </c>
      <c r="S3" s="686"/>
      <c r="T3" s="686"/>
      <c r="U3" s="686"/>
      <c r="V3" s="687"/>
      <c r="W3" s="599">
        <v>45806</v>
      </c>
      <c r="X3" s="600"/>
      <c r="Y3" s="601" t="s">
        <v>85</v>
      </c>
      <c r="Z3" s="602"/>
      <c r="AA3" s="602"/>
      <c r="AB3" s="602"/>
      <c r="AC3" s="603"/>
      <c r="AD3" s="599"/>
      <c r="AE3" s="600"/>
      <c r="AF3" s="640"/>
      <c r="AG3" s="641"/>
      <c r="AH3" s="641"/>
      <c r="AI3" s="641"/>
      <c r="AJ3" s="642"/>
      <c r="AK3" s="681"/>
      <c r="AL3" s="682"/>
      <c r="AM3" s="41"/>
      <c r="AN3" s="41"/>
      <c r="AO3" s="508"/>
      <c r="AP3" s="508"/>
      <c r="AQ3" s="508"/>
    </row>
    <row r="4" spans="1:55" s="5" customFormat="1" ht="18" customHeight="1" x14ac:dyDescent="0.25">
      <c r="A4" s="47" t="s">
        <v>36</v>
      </c>
      <c r="B4" s="176" t="s">
        <v>54</v>
      </c>
      <c r="C4" s="38" t="s">
        <v>55</v>
      </c>
      <c r="D4" s="38" t="s">
        <v>279</v>
      </c>
      <c r="E4" s="189" t="s">
        <v>109</v>
      </c>
      <c r="F4" s="189" t="s">
        <v>110</v>
      </c>
      <c r="G4" s="189" t="s">
        <v>111</v>
      </c>
      <c r="H4" s="386" t="s">
        <v>56</v>
      </c>
      <c r="I4" s="176" t="s">
        <v>54</v>
      </c>
      <c r="J4" s="38" t="s">
        <v>55</v>
      </c>
      <c r="K4" s="38" t="s">
        <v>279</v>
      </c>
      <c r="L4" s="305" t="s">
        <v>109</v>
      </c>
      <c r="M4" s="305" t="s">
        <v>110</v>
      </c>
      <c r="N4" s="305" t="s">
        <v>111</v>
      </c>
      <c r="O4" s="178" t="s">
        <v>56</v>
      </c>
      <c r="P4" s="176" t="s">
        <v>54</v>
      </c>
      <c r="Q4" s="38" t="s">
        <v>55</v>
      </c>
      <c r="R4" s="38" t="s">
        <v>279</v>
      </c>
      <c r="S4" s="305" t="s">
        <v>109</v>
      </c>
      <c r="T4" s="305" t="s">
        <v>110</v>
      </c>
      <c r="U4" s="305" t="s">
        <v>111</v>
      </c>
      <c r="V4" s="178" t="s">
        <v>56</v>
      </c>
      <c r="W4" s="290" t="s">
        <v>54</v>
      </c>
      <c r="X4" s="38" t="s">
        <v>55</v>
      </c>
      <c r="Y4" s="38" t="s">
        <v>279</v>
      </c>
      <c r="Z4" s="189" t="s">
        <v>109</v>
      </c>
      <c r="AA4" s="189" t="s">
        <v>110</v>
      </c>
      <c r="AB4" s="189" t="s">
        <v>111</v>
      </c>
      <c r="AC4" s="289" t="s">
        <v>56</v>
      </c>
      <c r="AD4" s="290"/>
      <c r="AE4" s="38"/>
      <c r="AF4" s="38"/>
      <c r="AG4" s="189"/>
      <c r="AH4" s="189"/>
      <c r="AI4" s="189"/>
      <c r="AJ4" s="177"/>
      <c r="AL4" s="277"/>
      <c r="AM4" s="116"/>
      <c r="AN4" s="508"/>
      <c r="AO4" s="84"/>
      <c r="AP4" s="294"/>
      <c r="AQ4" s="294"/>
      <c r="AR4" s="294"/>
      <c r="AS4" s="300"/>
      <c r="AT4" s="103"/>
      <c r="AU4" s="116"/>
      <c r="AV4" s="84"/>
      <c r="AW4" s="84"/>
      <c r="AX4" s="294"/>
      <c r="AY4" s="294"/>
      <c r="AZ4" s="294"/>
      <c r="BA4" s="323"/>
      <c r="BB4" s="103"/>
      <c r="BC4" s="37"/>
    </row>
    <row r="5" spans="1:55" s="179" customFormat="1" ht="18" customHeight="1" x14ac:dyDescent="0.25">
      <c r="A5" s="610" t="s">
        <v>3</v>
      </c>
      <c r="B5" s="567" t="s">
        <v>69</v>
      </c>
      <c r="C5" s="69" t="s">
        <v>9</v>
      </c>
      <c r="D5" s="69">
        <v>100</v>
      </c>
      <c r="E5" s="223">
        <f>D5/20</f>
        <v>5</v>
      </c>
      <c r="F5" s="223"/>
      <c r="G5" s="223"/>
      <c r="H5" s="234"/>
      <c r="I5" s="567" t="s">
        <v>144</v>
      </c>
      <c r="J5" s="507" t="s">
        <v>99</v>
      </c>
      <c r="K5" s="427">
        <v>80</v>
      </c>
      <c r="L5" s="268">
        <f>K5/20</f>
        <v>4</v>
      </c>
      <c r="M5" s="268"/>
      <c r="N5" s="268"/>
      <c r="O5" s="265"/>
      <c r="P5" s="662" t="s">
        <v>171</v>
      </c>
      <c r="Q5" s="507" t="s">
        <v>172</v>
      </c>
      <c r="R5" s="507">
        <v>150</v>
      </c>
      <c r="S5" s="223">
        <f>R5/30</f>
        <v>5</v>
      </c>
      <c r="T5" s="223"/>
      <c r="U5" s="223"/>
      <c r="V5" s="231"/>
      <c r="W5" s="683" t="s">
        <v>144</v>
      </c>
      <c r="X5" s="507" t="s">
        <v>99</v>
      </c>
      <c r="Y5" s="507">
        <v>80</v>
      </c>
      <c r="Z5" s="223">
        <f>Y5/20</f>
        <v>4</v>
      </c>
      <c r="AA5" s="223"/>
      <c r="AB5" s="223"/>
      <c r="AC5" s="230"/>
      <c r="AD5" s="683"/>
      <c r="AE5" s="69"/>
      <c r="AF5" s="69"/>
      <c r="AG5" s="223"/>
      <c r="AH5" s="223"/>
      <c r="AI5" s="223"/>
      <c r="AJ5" s="230"/>
      <c r="AK5" s="4"/>
      <c r="AL5" s="277"/>
      <c r="AM5" s="116"/>
      <c r="AN5" s="84"/>
      <c r="AO5" s="84"/>
      <c r="AP5" s="298"/>
      <c r="AQ5" s="298"/>
      <c r="AR5" s="294"/>
      <c r="AS5" s="300"/>
      <c r="AT5" s="508"/>
      <c r="AU5" s="116"/>
      <c r="AV5" s="84"/>
      <c r="AW5" s="84"/>
      <c r="AX5" s="294"/>
      <c r="AY5" s="328"/>
      <c r="AZ5" s="295"/>
      <c r="BA5" s="323"/>
      <c r="BB5" s="324"/>
      <c r="BC5" s="149"/>
    </row>
    <row r="6" spans="1:55" s="179" customFormat="1" ht="18" customHeight="1" x14ac:dyDescent="0.25">
      <c r="A6" s="611"/>
      <c r="B6" s="568"/>
      <c r="C6" s="69"/>
      <c r="D6" s="69"/>
      <c r="E6" s="223"/>
      <c r="F6" s="223"/>
      <c r="G6" s="223"/>
      <c r="H6" s="234"/>
      <c r="I6" s="568"/>
      <c r="J6" s="138" t="s">
        <v>102</v>
      </c>
      <c r="K6" s="427">
        <v>20</v>
      </c>
      <c r="L6" s="268">
        <f>K6/20</f>
        <v>1</v>
      </c>
      <c r="M6" s="268"/>
      <c r="N6" s="268"/>
      <c r="O6" s="265"/>
      <c r="P6" s="663"/>
      <c r="Q6" s="507"/>
      <c r="R6" s="507"/>
      <c r="S6" s="223"/>
      <c r="T6" s="223"/>
      <c r="U6" s="223"/>
      <c r="V6" s="231"/>
      <c r="W6" s="684"/>
      <c r="X6" s="507" t="s">
        <v>102</v>
      </c>
      <c r="Y6" s="138">
        <v>20</v>
      </c>
      <c r="Z6" s="223">
        <f>Y6/20</f>
        <v>1</v>
      </c>
      <c r="AA6" s="223"/>
      <c r="AB6" s="223"/>
      <c r="AC6" s="230"/>
      <c r="AD6" s="684"/>
      <c r="AE6" s="69"/>
      <c r="AF6" s="69"/>
      <c r="AG6" s="223"/>
      <c r="AH6" s="223"/>
      <c r="AI6" s="223"/>
      <c r="AJ6" s="230"/>
      <c r="AK6" s="4"/>
      <c r="AL6" s="277"/>
      <c r="AM6" s="277"/>
      <c r="AN6" s="103"/>
      <c r="AO6" s="508"/>
      <c r="AP6" s="317"/>
      <c r="AQ6" s="317"/>
      <c r="AR6" s="317"/>
      <c r="AS6" s="399"/>
      <c r="AT6" s="508"/>
      <c r="AU6" s="116"/>
      <c r="AV6" s="84"/>
      <c r="AW6" s="84"/>
      <c r="AX6" s="294"/>
      <c r="AY6" s="294"/>
      <c r="AZ6" s="294"/>
      <c r="BA6" s="323"/>
      <c r="BB6" s="324"/>
      <c r="BC6" s="149"/>
    </row>
    <row r="7" spans="1:55" s="179" customFormat="1" ht="18" customHeight="1" x14ac:dyDescent="0.25">
      <c r="A7" s="610" t="s">
        <v>37</v>
      </c>
      <c r="B7" s="571" t="s">
        <v>268</v>
      </c>
      <c r="C7" s="139" t="s">
        <v>264</v>
      </c>
      <c r="D7" s="139">
        <v>80</v>
      </c>
      <c r="E7" s="224"/>
      <c r="F7" s="224">
        <f>D7*0.8/35</f>
        <v>1.8285714285714285</v>
      </c>
      <c r="G7" s="224"/>
      <c r="H7" s="234"/>
      <c r="I7" s="564" t="s">
        <v>271</v>
      </c>
      <c r="J7" s="139" t="s">
        <v>272</v>
      </c>
      <c r="K7" s="143">
        <v>70</v>
      </c>
      <c r="L7" s="224"/>
      <c r="M7" s="224">
        <f>K7/35</f>
        <v>2</v>
      </c>
      <c r="N7" s="224"/>
      <c r="O7" s="230"/>
      <c r="P7" s="564" t="s">
        <v>139</v>
      </c>
      <c r="Q7" s="507" t="s">
        <v>367</v>
      </c>
      <c r="R7" s="507">
        <v>20</v>
      </c>
      <c r="S7" s="224">
        <f>R7/85</f>
        <v>0.23529411764705882</v>
      </c>
      <c r="T7" s="224"/>
      <c r="U7" s="224"/>
      <c r="V7" s="231"/>
      <c r="W7" s="564" t="s">
        <v>245</v>
      </c>
      <c r="X7" s="103" t="s">
        <v>244</v>
      </c>
      <c r="Y7" s="507">
        <v>75</v>
      </c>
      <c r="Z7" s="240"/>
      <c r="AA7" s="240">
        <f>Y7*0.65/35</f>
        <v>1.3928571428571428</v>
      </c>
      <c r="AB7" s="240"/>
      <c r="AC7" s="238"/>
      <c r="AD7" s="564"/>
      <c r="AE7" s="143"/>
      <c r="AF7" s="6"/>
      <c r="AG7" s="224"/>
      <c r="AH7" s="224"/>
      <c r="AI7" s="224"/>
      <c r="AJ7" s="230"/>
      <c r="AK7" s="4"/>
      <c r="AL7" s="277"/>
      <c r="AM7" s="277"/>
      <c r="AN7" s="84"/>
      <c r="AO7" s="84"/>
      <c r="AP7" s="317"/>
      <c r="AQ7" s="317"/>
      <c r="AR7" s="317"/>
      <c r="AS7" s="399"/>
      <c r="AT7" s="508"/>
      <c r="AU7" s="116"/>
      <c r="AV7" s="84"/>
      <c r="AW7" s="84"/>
      <c r="AX7" s="294"/>
      <c r="AY7" s="294"/>
      <c r="AZ7" s="295"/>
      <c r="BA7" s="323"/>
      <c r="BB7" s="324"/>
      <c r="BC7" s="149"/>
    </row>
    <row r="8" spans="1:55" s="179" customFormat="1" ht="18" customHeight="1" x14ac:dyDescent="0.25">
      <c r="A8" s="610"/>
      <c r="B8" s="607"/>
      <c r="C8" s="546" t="s">
        <v>136</v>
      </c>
      <c r="D8" s="546">
        <v>20</v>
      </c>
      <c r="E8" s="225"/>
      <c r="F8" s="224"/>
      <c r="G8" s="224">
        <f>D8/100</f>
        <v>0.2</v>
      </c>
      <c r="H8" s="234"/>
      <c r="I8" s="565"/>
      <c r="J8" s="139" t="s">
        <v>175</v>
      </c>
      <c r="K8" s="143">
        <v>15</v>
      </c>
      <c r="L8" s="224"/>
      <c r="M8" s="224"/>
      <c r="N8" s="224">
        <f>K8/100</f>
        <v>0.15</v>
      </c>
      <c r="O8" s="230"/>
      <c r="P8" s="565"/>
      <c r="Q8" s="507" t="s">
        <v>114</v>
      </c>
      <c r="R8" s="507">
        <v>38</v>
      </c>
      <c r="S8" s="225"/>
      <c r="T8" s="224">
        <f>R8/35</f>
        <v>1.0857142857142856</v>
      </c>
      <c r="U8" s="224"/>
      <c r="V8" s="231"/>
      <c r="W8" s="565"/>
      <c r="X8" s="139" t="s">
        <v>246</v>
      </c>
      <c r="Y8" s="139">
        <v>25</v>
      </c>
      <c r="Z8" s="240"/>
      <c r="AA8" s="240"/>
      <c r="AB8" s="240">
        <f>Y8/100</f>
        <v>0.25</v>
      </c>
      <c r="AC8" s="238"/>
      <c r="AD8" s="565"/>
      <c r="AE8" s="143"/>
      <c r="AF8" s="69"/>
      <c r="AG8" s="224"/>
      <c r="AH8" s="224"/>
      <c r="AI8" s="224"/>
      <c r="AJ8" s="230"/>
      <c r="AK8" s="4"/>
      <c r="AL8" s="277"/>
      <c r="AM8" s="277"/>
      <c r="AN8" s="84"/>
      <c r="AO8" s="84"/>
      <c r="AP8" s="317"/>
      <c r="AQ8" s="317"/>
      <c r="AR8" s="317"/>
      <c r="AS8" s="399"/>
      <c r="AT8" s="508"/>
      <c r="AU8" s="116"/>
      <c r="AV8" s="84"/>
      <c r="AW8" s="84"/>
      <c r="AX8" s="294"/>
      <c r="AY8" s="294"/>
      <c r="AZ8" s="294"/>
      <c r="BA8" s="323"/>
      <c r="BB8" s="324"/>
      <c r="BC8" s="149"/>
    </row>
    <row r="9" spans="1:55" s="179" customFormat="1" ht="18" customHeight="1" x14ac:dyDescent="0.25">
      <c r="A9" s="610"/>
      <c r="B9" s="607"/>
      <c r="C9" s="427" t="s">
        <v>186</v>
      </c>
      <c r="D9" s="546">
        <v>25</v>
      </c>
      <c r="E9" s="226">
        <f>D9/90</f>
        <v>0.27777777777777779</v>
      </c>
      <c r="F9" s="224"/>
      <c r="G9" s="224"/>
      <c r="H9" s="234"/>
      <c r="I9" s="565"/>
      <c r="J9" s="370" t="s">
        <v>57</v>
      </c>
      <c r="K9" s="143">
        <v>5</v>
      </c>
      <c r="L9" s="224"/>
      <c r="M9" s="224"/>
      <c r="N9" s="224">
        <f>K9/100</f>
        <v>0.05</v>
      </c>
      <c r="O9" s="230"/>
      <c r="P9" s="565"/>
      <c r="Q9" s="507" t="s">
        <v>174</v>
      </c>
      <c r="R9" s="507">
        <v>12</v>
      </c>
      <c r="S9" s="226"/>
      <c r="T9" s="224">
        <f>R9/55</f>
        <v>0.21818181818181817</v>
      </c>
      <c r="U9" s="224"/>
      <c r="V9" s="231"/>
      <c r="W9" s="565"/>
      <c r="X9" s="139" t="s">
        <v>398</v>
      </c>
      <c r="Y9" s="139" t="s">
        <v>133</v>
      </c>
      <c r="Z9" s="240"/>
      <c r="AA9" s="240"/>
      <c r="AB9" s="240"/>
      <c r="AC9" s="238"/>
      <c r="AD9" s="565"/>
      <c r="AE9" s="143"/>
      <c r="AF9" s="507"/>
      <c r="AG9" s="224"/>
      <c r="AH9" s="224"/>
      <c r="AI9" s="224"/>
      <c r="AJ9" s="230"/>
      <c r="AK9" s="4"/>
      <c r="AL9" s="277"/>
      <c r="AM9" s="277"/>
      <c r="AN9" s="400"/>
      <c r="AO9" s="401"/>
      <c r="AP9" s="317"/>
      <c r="AQ9" s="317"/>
      <c r="AR9" s="317"/>
      <c r="AS9" s="399"/>
      <c r="AT9" s="508"/>
      <c r="AU9" s="116"/>
      <c r="AV9" s="221"/>
      <c r="AW9" s="84"/>
      <c r="AX9" s="298"/>
      <c r="AY9" s="298"/>
      <c r="AZ9" s="294"/>
      <c r="BA9" s="323"/>
      <c r="BB9" s="324"/>
      <c r="BC9" s="149"/>
    </row>
    <row r="10" spans="1:55" s="179" customFormat="1" ht="18" customHeight="1" x14ac:dyDescent="0.25">
      <c r="A10" s="610"/>
      <c r="B10" s="607"/>
      <c r="C10" s="427"/>
      <c r="D10" s="507"/>
      <c r="E10" s="226"/>
      <c r="F10" s="224"/>
      <c r="G10" s="224"/>
      <c r="H10" s="234"/>
      <c r="I10" s="565"/>
      <c r="J10" s="200"/>
      <c r="K10" s="143"/>
      <c r="L10" s="224"/>
      <c r="M10" s="224"/>
      <c r="N10" s="224"/>
      <c r="O10" s="230"/>
      <c r="P10" s="565"/>
      <c r="Q10" s="200" t="s">
        <v>173</v>
      </c>
      <c r="R10" s="142">
        <v>20</v>
      </c>
      <c r="S10" s="224"/>
      <c r="T10" s="224"/>
      <c r="U10" s="224">
        <f>R10/100</f>
        <v>0.2</v>
      </c>
      <c r="V10" s="231"/>
      <c r="W10" s="565"/>
      <c r="X10" s="431"/>
      <c r="Y10" s="432"/>
      <c r="Z10" s="240"/>
      <c r="AA10" s="240"/>
      <c r="AB10" s="240"/>
      <c r="AC10" s="238"/>
      <c r="AD10" s="565"/>
      <c r="AE10" s="143"/>
      <c r="AF10" s="187"/>
      <c r="AG10" s="224"/>
      <c r="AH10" s="224"/>
      <c r="AI10" s="224"/>
      <c r="AJ10" s="230"/>
      <c r="AK10" s="4"/>
      <c r="AL10" s="277"/>
      <c r="AM10" s="277"/>
      <c r="AN10" s="84"/>
      <c r="AO10" s="84"/>
      <c r="AP10" s="317"/>
      <c r="AQ10" s="317"/>
      <c r="AR10" s="317"/>
      <c r="AS10" s="399"/>
      <c r="AT10" s="321"/>
      <c r="AU10" s="116"/>
      <c r="AV10" s="508"/>
      <c r="AW10" s="508"/>
      <c r="AX10" s="298"/>
      <c r="AY10" s="298"/>
      <c r="AZ10" s="295"/>
      <c r="BA10" s="323"/>
      <c r="BB10" s="324"/>
      <c r="BC10" s="149"/>
    </row>
    <row r="11" spans="1:55" s="179" customFormat="1" ht="18" customHeight="1" x14ac:dyDescent="0.25">
      <c r="A11" s="610"/>
      <c r="B11" s="608"/>
      <c r="C11" s="507"/>
      <c r="D11" s="507"/>
      <c r="E11" s="224"/>
      <c r="F11" s="224"/>
      <c r="G11" s="224"/>
      <c r="H11" s="234"/>
      <c r="I11" s="566"/>
      <c r="J11" s="143"/>
      <c r="K11" s="143"/>
      <c r="L11" s="224"/>
      <c r="M11" s="224"/>
      <c r="N11" s="224"/>
      <c r="O11" s="230"/>
      <c r="P11" s="565"/>
      <c r="Q11" s="200" t="s">
        <v>150</v>
      </c>
      <c r="R11" s="200">
        <v>15</v>
      </c>
      <c r="S11" s="225"/>
      <c r="T11" s="224">
        <f>R11/140</f>
        <v>0.10714285714285714</v>
      </c>
      <c r="U11" s="224"/>
      <c r="V11" s="231"/>
      <c r="W11" s="566"/>
      <c r="X11" s="139"/>
      <c r="Y11" s="139"/>
      <c r="Z11" s="240"/>
      <c r="AA11" s="240"/>
      <c r="AB11" s="240"/>
      <c r="AC11" s="238"/>
      <c r="AD11" s="566"/>
      <c r="AE11" s="143"/>
      <c r="AF11" s="507"/>
      <c r="AG11" s="224"/>
      <c r="AH11" s="224"/>
      <c r="AI11" s="224"/>
      <c r="AJ11" s="230"/>
      <c r="AK11" s="4"/>
      <c r="AL11" s="277"/>
      <c r="AM11" s="277"/>
      <c r="AN11" s="131"/>
      <c r="AO11" s="103"/>
      <c r="AP11" s="465"/>
      <c r="AQ11" s="465"/>
      <c r="AR11" s="295"/>
      <c r="AS11" s="297"/>
      <c r="AT11" s="321"/>
      <c r="AU11" s="116"/>
      <c r="AV11" s="84"/>
      <c r="AW11" s="198"/>
      <c r="AX11" s="324"/>
      <c r="AY11" s="324"/>
      <c r="AZ11" s="294"/>
      <c r="BA11" s="323"/>
      <c r="BB11" s="324"/>
      <c r="BC11" s="149"/>
    </row>
    <row r="12" spans="1:55" s="179" customFormat="1" ht="18" customHeight="1" x14ac:dyDescent="0.25">
      <c r="A12" s="609" t="s">
        <v>38</v>
      </c>
      <c r="B12" s="564" t="s">
        <v>269</v>
      </c>
      <c r="C12" s="121" t="s">
        <v>57</v>
      </c>
      <c r="D12" s="204">
        <v>10</v>
      </c>
      <c r="E12" s="225"/>
      <c r="F12" s="225"/>
      <c r="G12" s="224">
        <f>D12/100</f>
        <v>0.1</v>
      </c>
      <c r="H12" s="234"/>
      <c r="I12" s="564" t="s">
        <v>146</v>
      </c>
      <c r="J12" s="143" t="s">
        <v>390</v>
      </c>
      <c r="K12" s="142">
        <v>12</v>
      </c>
      <c r="L12" s="224"/>
      <c r="M12" s="224">
        <f>K12/40</f>
        <v>0.3</v>
      </c>
      <c r="N12" s="224"/>
      <c r="O12" s="230"/>
      <c r="P12" s="565"/>
      <c r="Q12" s="200" t="s">
        <v>386</v>
      </c>
      <c r="R12" s="200">
        <v>25</v>
      </c>
      <c r="S12" s="225"/>
      <c r="T12" s="224"/>
      <c r="U12" s="224">
        <f>R12/100</f>
        <v>0.25</v>
      </c>
      <c r="V12" s="231"/>
      <c r="W12" s="564" t="s">
        <v>209</v>
      </c>
      <c r="X12" s="143" t="s">
        <v>210</v>
      </c>
      <c r="Y12" s="142">
        <v>40</v>
      </c>
      <c r="Z12" s="433"/>
      <c r="AA12" s="433"/>
      <c r="AB12" s="292">
        <f>Y12*0.8/100</f>
        <v>0.32</v>
      </c>
      <c r="AC12" s="231"/>
      <c r="AD12" s="564"/>
      <c r="AE12" s="139"/>
      <c r="AF12" s="139"/>
      <c r="AG12" s="225"/>
      <c r="AH12" s="225"/>
      <c r="AI12" s="224"/>
      <c r="AJ12" s="230"/>
      <c r="AK12" s="4"/>
      <c r="AL12" s="277"/>
      <c r="AM12" s="277"/>
      <c r="AN12" s="131"/>
      <c r="AO12" s="103"/>
      <c r="AP12" s="465"/>
      <c r="AQ12" s="295"/>
      <c r="AR12" s="465"/>
      <c r="AS12" s="297"/>
      <c r="AT12" s="321"/>
      <c r="AU12" s="116"/>
      <c r="AV12" s="84"/>
      <c r="AW12" s="508"/>
      <c r="AX12" s="322"/>
      <c r="AY12" s="322"/>
      <c r="AZ12" s="294"/>
      <c r="BA12" s="323"/>
      <c r="BB12" s="324"/>
      <c r="BC12" s="149"/>
    </row>
    <row r="13" spans="1:55" s="179" customFormat="1" ht="18" customHeight="1" x14ac:dyDescent="0.25">
      <c r="A13" s="610"/>
      <c r="B13" s="565"/>
      <c r="C13" s="121" t="s">
        <v>91</v>
      </c>
      <c r="D13" s="204">
        <v>30</v>
      </c>
      <c r="E13" s="225"/>
      <c r="F13" s="224">
        <f>D13/55</f>
        <v>0.54545454545454541</v>
      </c>
      <c r="G13" s="225"/>
      <c r="H13" s="234"/>
      <c r="I13" s="565"/>
      <c r="J13" s="143" t="s">
        <v>141</v>
      </c>
      <c r="K13" s="142">
        <v>25</v>
      </c>
      <c r="L13" s="224"/>
      <c r="M13" s="224"/>
      <c r="N13" s="224">
        <f>K13/100</f>
        <v>0.25</v>
      </c>
      <c r="O13" s="230"/>
      <c r="P13" s="565"/>
      <c r="Q13" s="507" t="s">
        <v>97</v>
      </c>
      <c r="R13" s="200">
        <v>20</v>
      </c>
      <c r="S13" s="225"/>
      <c r="T13" s="224"/>
      <c r="U13" s="224">
        <f>R13/100</f>
        <v>0.2</v>
      </c>
      <c r="V13" s="231"/>
      <c r="W13" s="565"/>
      <c r="X13" s="143" t="s">
        <v>137</v>
      </c>
      <c r="Y13" s="142">
        <v>15</v>
      </c>
      <c r="Z13" s="433"/>
      <c r="AA13" s="292">
        <f>Y13/35</f>
        <v>0.42857142857142855</v>
      </c>
      <c r="AB13" s="433"/>
      <c r="AC13" s="231"/>
      <c r="AD13" s="565"/>
      <c r="AE13" s="507"/>
      <c r="AF13" s="507"/>
      <c r="AG13" s="225"/>
      <c r="AH13" s="227"/>
      <c r="AI13" s="225"/>
      <c r="AJ13" s="230"/>
      <c r="AK13" s="4"/>
      <c r="AL13" s="277"/>
      <c r="AM13" s="277"/>
      <c r="AN13" s="131"/>
      <c r="AO13" s="84"/>
      <c r="AP13" s="465"/>
      <c r="AQ13" s="465"/>
      <c r="AR13" s="295"/>
      <c r="AS13" s="297"/>
      <c r="AT13" s="321"/>
      <c r="AU13" s="116"/>
      <c r="AV13" s="84"/>
      <c r="AW13" s="508"/>
      <c r="AX13" s="322"/>
      <c r="AY13" s="322"/>
      <c r="AZ13" s="322"/>
      <c r="BA13" s="323"/>
      <c r="BB13" s="324"/>
      <c r="BC13" s="149"/>
    </row>
    <row r="14" spans="1:55" s="179" customFormat="1" ht="18" customHeight="1" x14ac:dyDescent="0.25">
      <c r="A14" s="610"/>
      <c r="B14" s="565"/>
      <c r="C14" s="259" t="s">
        <v>188</v>
      </c>
      <c r="D14" s="421">
        <v>40</v>
      </c>
      <c r="E14" s="258">
        <f>D14/100</f>
        <v>0.4</v>
      </c>
      <c r="F14" s="258"/>
      <c r="G14" s="254"/>
      <c r="H14" s="495"/>
      <c r="I14" s="565"/>
      <c r="J14" s="200" t="s">
        <v>58</v>
      </c>
      <c r="K14" s="139">
        <v>10</v>
      </c>
      <c r="L14" s="224"/>
      <c r="M14" s="224">
        <f>K14*0.8/35</f>
        <v>0.22857142857142856</v>
      </c>
      <c r="N14" s="224"/>
      <c r="O14" s="230"/>
      <c r="P14" s="565"/>
      <c r="Q14" s="538" t="s">
        <v>341</v>
      </c>
      <c r="R14" s="142">
        <v>10</v>
      </c>
      <c r="S14" s="374"/>
      <c r="T14" s="369">
        <f>R14/50</f>
        <v>0.2</v>
      </c>
      <c r="U14" s="224"/>
      <c r="V14" s="231"/>
      <c r="W14" s="565"/>
      <c r="X14" s="143" t="s">
        <v>57</v>
      </c>
      <c r="Y14" s="139">
        <v>5</v>
      </c>
      <c r="Z14" s="433"/>
      <c r="AA14" s="433"/>
      <c r="AB14" s="292">
        <f>Y14/100</f>
        <v>0.05</v>
      </c>
      <c r="AC14" s="231"/>
      <c r="AD14" s="565"/>
      <c r="AE14" s="507"/>
      <c r="AF14" s="139"/>
      <c r="AG14" s="225"/>
      <c r="AH14" s="225"/>
      <c r="AI14" s="224"/>
      <c r="AJ14" s="230"/>
      <c r="AK14" s="4"/>
      <c r="AL14" s="116"/>
      <c r="AM14" s="277"/>
      <c r="AN14" s="131"/>
      <c r="AO14" s="84"/>
      <c r="AP14" s="466"/>
      <c r="AQ14" s="465"/>
      <c r="AR14" s="295"/>
      <c r="AS14" s="297"/>
      <c r="AT14" s="321"/>
      <c r="AU14" s="116"/>
      <c r="AV14" s="84"/>
      <c r="AW14" s="508"/>
      <c r="AX14" s="299"/>
      <c r="AY14" s="299"/>
      <c r="AZ14" s="294"/>
      <c r="BA14" s="323"/>
      <c r="BB14" s="324"/>
      <c r="BC14" s="149"/>
    </row>
    <row r="15" spans="1:55" s="179" customFormat="1" ht="18" customHeight="1" x14ac:dyDescent="0.25">
      <c r="A15" s="610"/>
      <c r="B15" s="565"/>
      <c r="C15" s="121"/>
      <c r="D15" s="187"/>
      <c r="E15" s="226"/>
      <c r="F15" s="224"/>
      <c r="G15" s="226"/>
      <c r="H15" s="234"/>
      <c r="I15" s="565"/>
      <c r="J15" s="139" t="s">
        <v>57</v>
      </c>
      <c r="K15" s="139">
        <v>5</v>
      </c>
      <c r="L15" s="224"/>
      <c r="M15" s="224"/>
      <c r="N15" s="224">
        <f>K15/100</f>
        <v>0.05</v>
      </c>
      <c r="O15" s="230"/>
      <c r="P15" s="566"/>
      <c r="Q15" s="257" t="s">
        <v>342</v>
      </c>
      <c r="R15" s="142" t="s">
        <v>343</v>
      </c>
      <c r="S15" s="371"/>
      <c r="T15" s="224"/>
      <c r="U15" s="224"/>
      <c r="V15" s="231"/>
      <c r="W15" s="565"/>
      <c r="X15" s="143" t="s">
        <v>65</v>
      </c>
      <c r="Y15" s="139">
        <v>15</v>
      </c>
      <c r="Z15" s="435"/>
      <c r="AA15" s="433">
        <f>Y15/35</f>
        <v>0.42857142857142855</v>
      </c>
      <c r="AB15" s="292"/>
      <c r="AC15" s="231"/>
      <c r="AD15" s="565"/>
      <c r="AE15" s="507"/>
      <c r="AF15" s="139"/>
      <c r="AG15" s="225"/>
      <c r="AH15" s="225"/>
      <c r="AI15" s="224"/>
      <c r="AJ15" s="230"/>
      <c r="AK15" s="4"/>
      <c r="AL15" s="116"/>
      <c r="AM15" s="277"/>
      <c r="AN15" s="221"/>
      <c r="AO15" s="221"/>
      <c r="AP15" s="466"/>
      <c r="AQ15" s="295"/>
      <c r="AR15" s="295"/>
      <c r="AS15" s="297"/>
      <c r="AT15" s="321"/>
      <c r="AU15" s="116"/>
      <c r="AV15" s="48"/>
      <c r="AW15" s="84"/>
      <c r="AX15" s="299"/>
      <c r="AY15" s="299"/>
      <c r="AZ15" s="299"/>
      <c r="BA15" s="323"/>
      <c r="BB15" s="324"/>
      <c r="BC15" s="149"/>
    </row>
    <row r="16" spans="1:55" s="179" customFormat="1" ht="18" customHeight="1" x14ac:dyDescent="0.25">
      <c r="A16" s="610"/>
      <c r="B16" s="566"/>
      <c r="C16" s="205"/>
      <c r="D16" s="187"/>
      <c r="E16" s="226"/>
      <c r="F16" s="226"/>
      <c r="G16" s="226"/>
      <c r="H16" s="234"/>
      <c r="I16" s="566"/>
      <c r="J16" s="139"/>
      <c r="K16" s="139"/>
      <c r="L16" s="224"/>
      <c r="M16" s="224"/>
      <c r="N16" s="224">
        <f>K16/100</f>
        <v>0</v>
      </c>
      <c r="O16" s="230"/>
      <c r="P16" s="565" t="s">
        <v>392</v>
      </c>
      <c r="Q16" s="262" t="s">
        <v>391</v>
      </c>
      <c r="R16" s="142">
        <v>65</v>
      </c>
      <c r="S16" s="374"/>
      <c r="T16" s="369">
        <f>R16*0.6/35</f>
        <v>1.1142857142857143</v>
      </c>
      <c r="U16" s="371"/>
      <c r="V16" s="231"/>
      <c r="W16" s="566"/>
      <c r="X16" s="200"/>
      <c r="Y16" s="200"/>
      <c r="Z16" s="435"/>
      <c r="AA16" s="292"/>
      <c r="AB16" s="292"/>
      <c r="AC16" s="231"/>
      <c r="AD16" s="566"/>
      <c r="AE16" s="507"/>
      <c r="AF16" s="507"/>
      <c r="AG16" s="226"/>
      <c r="AH16" s="224"/>
      <c r="AI16" s="226"/>
      <c r="AJ16" s="230"/>
      <c r="AK16" s="4"/>
      <c r="AL16" s="116"/>
      <c r="AM16" s="116"/>
      <c r="AN16" s="84"/>
      <c r="AO16" s="508"/>
      <c r="AP16" s="296"/>
      <c r="AQ16" s="296"/>
      <c r="AR16" s="294"/>
      <c r="AS16" s="297"/>
      <c r="AT16" s="321"/>
      <c r="AU16" s="116"/>
      <c r="AV16" s="48"/>
      <c r="AW16" s="84"/>
      <c r="AX16" s="299"/>
      <c r="AY16" s="299"/>
      <c r="AZ16" s="299"/>
      <c r="BA16" s="323"/>
      <c r="BB16" s="324"/>
      <c r="BC16" s="149"/>
    </row>
    <row r="17" spans="1:55" ht="18" customHeight="1" x14ac:dyDescent="0.25">
      <c r="A17" s="592" t="s">
        <v>50</v>
      </c>
      <c r="B17" s="588" t="s">
        <v>106</v>
      </c>
      <c r="C17" s="139" t="s">
        <v>95</v>
      </c>
      <c r="D17" s="507">
        <v>75</v>
      </c>
      <c r="E17" s="227"/>
      <c r="F17" s="227"/>
      <c r="G17" s="224">
        <f>D17/100</f>
        <v>0.75</v>
      </c>
      <c r="H17" s="234"/>
      <c r="I17" s="588" t="s">
        <v>106</v>
      </c>
      <c r="J17" s="139" t="s">
        <v>118</v>
      </c>
      <c r="K17" s="507">
        <v>75</v>
      </c>
      <c r="L17" s="227"/>
      <c r="M17" s="227"/>
      <c r="N17" s="224">
        <f>K17/100</f>
        <v>0.75</v>
      </c>
      <c r="O17" s="230"/>
      <c r="P17" s="565"/>
      <c r="Q17" s="422"/>
      <c r="R17" s="423"/>
      <c r="S17" s="374"/>
      <c r="T17" s="374"/>
      <c r="U17" s="224"/>
      <c r="V17" s="231"/>
      <c r="W17" s="588" t="s">
        <v>396</v>
      </c>
      <c r="X17" s="139" t="s">
        <v>95</v>
      </c>
      <c r="Y17" s="507">
        <v>75</v>
      </c>
      <c r="Z17" s="227"/>
      <c r="AA17" s="227"/>
      <c r="AB17" s="224">
        <f>Y17/100</f>
        <v>0.75</v>
      </c>
      <c r="AC17" s="231"/>
      <c r="AD17" s="612"/>
      <c r="AE17" s="139"/>
      <c r="AF17" s="507"/>
      <c r="AG17" s="227"/>
      <c r="AH17" s="227"/>
      <c r="AI17" s="224"/>
      <c r="AJ17" s="230"/>
      <c r="AL17" s="116"/>
      <c r="AM17" s="116"/>
      <c r="AN17" s="117"/>
      <c r="AO17" s="508"/>
      <c r="AP17" s="296"/>
      <c r="AQ17" s="296"/>
      <c r="AR17" s="296"/>
      <c r="AS17" s="297"/>
      <c r="AT17" s="321"/>
      <c r="AU17" s="116"/>
      <c r="AV17" s="48"/>
      <c r="AW17" s="84"/>
      <c r="AX17" s="299"/>
      <c r="AY17" s="299"/>
      <c r="AZ17" s="299"/>
      <c r="BA17" s="323"/>
      <c r="BB17" s="321"/>
      <c r="BC17" s="426"/>
    </row>
    <row r="18" spans="1:55" ht="18" customHeight="1" x14ac:dyDescent="0.25">
      <c r="A18" s="593"/>
      <c r="B18" s="589"/>
      <c r="C18" s="572" t="s">
        <v>126</v>
      </c>
      <c r="D18" s="139"/>
      <c r="E18" s="227"/>
      <c r="F18" s="227"/>
      <c r="G18" s="227"/>
      <c r="H18" s="234"/>
      <c r="I18" s="589"/>
      <c r="J18" s="572" t="s">
        <v>126</v>
      </c>
      <c r="K18" s="139"/>
      <c r="L18" s="227"/>
      <c r="M18" s="227"/>
      <c r="N18" s="227"/>
      <c r="O18" s="230"/>
      <c r="P18" s="565"/>
      <c r="Q18" s="424"/>
      <c r="R18" s="140"/>
      <c r="S18" s="374"/>
      <c r="T18" s="374"/>
      <c r="U18" s="374"/>
      <c r="V18" s="231"/>
      <c r="W18" s="589"/>
      <c r="X18" s="572" t="s">
        <v>120</v>
      </c>
      <c r="Y18" s="507"/>
      <c r="Z18" s="227"/>
      <c r="AA18" s="227"/>
      <c r="AB18" s="227"/>
      <c r="AC18" s="231"/>
      <c r="AD18" s="613"/>
      <c r="AE18" s="572"/>
      <c r="AF18" s="139"/>
      <c r="AG18" s="227"/>
      <c r="AH18" s="227"/>
      <c r="AI18" s="227"/>
      <c r="AJ18" s="230"/>
      <c r="AL18" s="116"/>
      <c r="AM18" s="116"/>
      <c r="AN18" s="321"/>
      <c r="AO18" s="84"/>
      <c r="AP18" s="296"/>
      <c r="AQ18" s="296"/>
      <c r="AR18" s="296"/>
      <c r="AS18" s="297"/>
      <c r="AT18" s="321"/>
      <c r="AU18" s="116"/>
      <c r="AV18" s="48"/>
      <c r="AW18" s="84"/>
      <c r="AX18" s="299"/>
      <c r="AY18" s="299"/>
      <c r="AZ18" s="299"/>
      <c r="BA18" s="323"/>
      <c r="BB18" s="321"/>
      <c r="BC18" s="426"/>
    </row>
    <row r="19" spans="1:55" ht="18" customHeight="1" x14ac:dyDescent="0.25">
      <c r="A19" s="593"/>
      <c r="B19" s="589"/>
      <c r="C19" s="573"/>
      <c r="D19" s="139"/>
      <c r="E19" s="227"/>
      <c r="F19" s="227"/>
      <c r="G19" s="227"/>
      <c r="H19" s="234"/>
      <c r="I19" s="589"/>
      <c r="J19" s="573"/>
      <c r="K19" s="139"/>
      <c r="L19" s="227"/>
      <c r="M19" s="227"/>
      <c r="N19" s="227"/>
      <c r="O19" s="230"/>
      <c r="P19" s="566"/>
      <c r="Q19" s="424"/>
      <c r="R19" s="140"/>
      <c r="S19" s="374"/>
      <c r="T19" s="374"/>
      <c r="U19" s="374"/>
      <c r="V19" s="231"/>
      <c r="W19" s="589"/>
      <c r="X19" s="617"/>
      <c r="Y19" s="139"/>
      <c r="Z19" s="227"/>
      <c r="AA19" s="227"/>
      <c r="AB19" s="227"/>
      <c r="AC19" s="231"/>
      <c r="AD19" s="613"/>
      <c r="AE19" s="573"/>
      <c r="AF19" s="139"/>
      <c r="AG19" s="227"/>
      <c r="AH19" s="227"/>
      <c r="AI19" s="227"/>
      <c r="AJ19" s="230"/>
      <c r="AL19" s="277"/>
      <c r="AM19" s="116"/>
      <c r="AN19" s="321"/>
      <c r="AO19" s="508"/>
      <c r="AP19" s="296"/>
      <c r="AQ19" s="296"/>
      <c r="AR19" s="296"/>
      <c r="AS19" s="297"/>
      <c r="AT19" s="321"/>
      <c r="AU19" s="116"/>
      <c r="AV19" s="508"/>
      <c r="AW19" s="508"/>
      <c r="AX19" s="299"/>
      <c r="AY19" s="299"/>
      <c r="AZ19" s="294"/>
      <c r="BA19" s="323"/>
      <c r="BB19" s="321"/>
      <c r="BC19" s="426"/>
    </row>
    <row r="20" spans="1:55" ht="18" customHeight="1" x14ac:dyDescent="0.25">
      <c r="A20" s="593"/>
      <c r="B20" s="589"/>
      <c r="C20" s="573"/>
      <c r="D20" s="507"/>
      <c r="E20" s="227"/>
      <c r="F20" s="227"/>
      <c r="G20" s="227"/>
      <c r="H20" s="234"/>
      <c r="I20" s="589"/>
      <c r="J20" s="573"/>
      <c r="K20" s="139"/>
      <c r="L20" s="227"/>
      <c r="M20" s="227"/>
      <c r="N20" s="227"/>
      <c r="O20" s="230"/>
      <c r="P20" s="588" t="s">
        <v>117</v>
      </c>
      <c r="Q20" s="507" t="s">
        <v>132</v>
      </c>
      <c r="R20" s="507">
        <v>75</v>
      </c>
      <c r="S20" s="365"/>
      <c r="T20" s="365"/>
      <c r="U20" s="365">
        <f>R20/100</f>
        <v>0.75</v>
      </c>
      <c r="V20" s="231"/>
      <c r="W20" s="589"/>
      <c r="X20" s="617"/>
      <c r="Y20" s="507"/>
      <c r="Z20" s="227"/>
      <c r="AA20" s="227"/>
      <c r="AB20" s="227"/>
      <c r="AC20" s="231"/>
      <c r="AD20" s="613"/>
      <c r="AE20" s="573"/>
      <c r="AF20" s="139"/>
      <c r="AG20" s="227"/>
      <c r="AH20" s="227"/>
      <c r="AI20" s="227"/>
      <c r="AJ20" s="230"/>
      <c r="AL20" s="277"/>
      <c r="AM20" s="116"/>
      <c r="AN20" s="321"/>
      <c r="AO20" s="508"/>
      <c r="AP20" s="296"/>
      <c r="AQ20" s="296"/>
      <c r="AR20" s="296"/>
      <c r="AS20" s="297"/>
      <c r="AT20" s="508"/>
      <c r="AU20" s="116"/>
      <c r="AV20" s="84"/>
      <c r="AW20" s="508"/>
      <c r="AX20" s="297"/>
      <c r="AY20" s="299"/>
      <c r="AZ20" s="294"/>
      <c r="BA20" s="323"/>
      <c r="BB20" s="321"/>
      <c r="BC20" s="426"/>
    </row>
    <row r="21" spans="1:55" ht="18" customHeight="1" x14ac:dyDescent="0.25">
      <c r="A21" s="594"/>
      <c r="B21" s="590"/>
      <c r="C21" s="574"/>
      <c r="D21" s="507"/>
      <c r="E21" s="227"/>
      <c r="F21" s="227"/>
      <c r="G21" s="227"/>
      <c r="H21" s="234"/>
      <c r="I21" s="590"/>
      <c r="J21" s="574"/>
      <c r="K21" s="139"/>
      <c r="L21" s="227"/>
      <c r="M21" s="227"/>
      <c r="N21" s="227"/>
      <c r="O21" s="230"/>
      <c r="P21" s="589"/>
      <c r="Q21" s="507"/>
      <c r="R21" s="507"/>
      <c r="S21" s="369"/>
      <c r="T21" s="369"/>
      <c r="U21" s="224"/>
      <c r="V21" s="231"/>
      <c r="W21" s="590"/>
      <c r="X21" s="618"/>
      <c r="Y21" s="507"/>
      <c r="Z21" s="227"/>
      <c r="AA21" s="227"/>
      <c r="AB21" s="227"/>
      <c r="AC21" s="231"/>
      <c r="AD21" s="614"/>
      <c r="AE21" s="574"/>
      <c r="AF21" s="139"/>
      <c r="AG21" s="227"/>
      <c r="AH21" s="227"/>
      <c r="AI21" s="227"/>
      <c r="AJ21" s="230"/>
      <c r="AL21" s="277"/>
      <c r="AM21" s="277"/>
      <c r="AN21" s="508"/>
      <c r="AO21" s="508"/>
      <c r="AP21" s="8"/>
      <c r="AQ21" s="8"/>
      <c r="AR21" s="198"/>
      <c r="AS21" s="300"/>
      <c r="AT21" s="508"/>
      <c r="AU21" s="116"/>
      <c r="AV21" s="84"/>
      <c r="AW21" s="84"/>
      <c r="AX21" s="299"/>
      <c r="AY21" s="299"/>
      <c r="AZ21" s="299"/>
      <c r="BA21" s="300"/>
      <c r="BB21" s="321"/>
      <c r="BC21" s="426"/>
    </row>
    <row r="22" spans="1:55" ht="18" customHeight="1" x14ac:dyDescent="0.25">
      <c r="A22" s="591" t="s">
        <v>40</v>
      </c>
      <c r="B22" s="564" t="s">
        <v>328</v>
      </c>
      <c r="C22" s="507" t="s">
        <v>163</v>
      </c>
      <c r="D22" s="507">
        <v>20</v>
      </c>
      <c r="E22" s="526"/>
      <c r="F22" s="526"/>
      <c r="G22" s="121">
        <f>D22/100</f>
        <v>0.2</v>
      </c>
      <c r="H22" s="234"/>
      <c r="I22" s="588" t="s">
        <v>239</v>
      </c>
      <c r="J22" s="220" t="s">
        <v>240</v>
      </c>
      <c r="K22" s="425">
        <v>25</v>
      </c>
      <c r="L22" s="255"/>
      <c r="M22" s="255"/>
      <c r="N22" s="256">
        <f>K22/100</f>
        <v>0.25</v>
      </c>
      <c r="O22" s="230"/>
      <c r="P22" s="589"/>
      <c r="Q22" s="76"/>
      <c r="R22" s="139"/>
      <c r="S22" s="374"/>
      <c r="T22" s="374"/>
      <c r="U22" s="224"/>
      <c r="V22" s="231"/>
      <c r="W22" s="564" t="s">
        <v>329</v>
      </c>
      <c r="X22" s="507" t="s">
        <v>248</v>
      </c>
      <c r="Y22" s="507">
        <v>15</v>
      </c>
      <c r="Z22" s="227"/>
      <c r="AA22" s="227"/>
      <c r="AB22" s="224">
        <f>Y22/100</f>
        <v>0.15</v>
      </c>
      <c r="AC22" s="368"/>
      <c r="AD22" s="592"/>
      <c r="AE22" s="507"/>
      <c r="AF22" s="507"/>
      <c r="AG22" s="241"/>
      <c r="AH22" s="241"/>
      <c r="AI22" s="240"/>
      <c r="AJ22" s="238"/>
      <c r="AL22" s="277"/>
      <c r="AM22" s="277"/>
      <c r="AN22" s="84"/>
      <c r="AO22" s="508"/>
      <c r="AP22" s="8"/>
      <c r="AQ22" s="467"/>
      <c r="AR22" s="8"/>
      <c r="AS22" s="300"/>
      <c r="AT22" s="508"/>
      <c r="AU22" s="116"/>
      <c r="AV22" s="84"/>
      <c r="AW22" s="84"/>
      <c r="AX22" s="299"/>
      <c r="AY22" s="299"/>
      <c r="AZ22" s="299"/>
      <c r="BA22" s="300"/>
      <c r="BB22" s="321"/>
      <c r="BC22" s="426"/>
    </row>
    <row r="23" spans="1:55" ht="18" customHeight="1" x14ac:dyDescent="0.25">
      <c r="A23" s="591"/>
      <c r="B23" s="565"/>
      <c r="C23" s="139" t="s">
        <v>274</v>
      </c>
      <c r="D23" s="507">
        <v>15</v>
      </c>
      <c r="E23" s="526"/>
      <c r="F23" s="539">
        <f>D23*0.65/35</f>
        <v>0.27857142857142858</v>
      </c>
      <c r="G23" s="526"/>
      <c r="H23" s="234"/>
      <c r="I23" s="589"/>
      <c r="J23" s="139" t="s">
        <v>241</v>
      </c>
      <c r="K23" s="427">
        <v>12</v>
      </c>
      <c r="L23" s="255"/>
      <c r="M23" s="255">
        <f>K23*0.65/35</f>
        <v>0.22285714285714286</v>
      </c>
      <c r="N23" s="255"/>
      <c r="O23" s="230"/>
      <c r="P23" s="589"/>
      <c r="Q23" s="76"/>
      <c r="R23" s="507"/>
      <c r="S23" s="374"/>
      <c r="T23" s="374"/>
      <c r="U23" s="374"/>
      <c r="V23" s="231"/>
      <c r="W23" s="565"/>
      <c r="X23" s="139" t="s">
        <v>140</v>
      </c>
      <c r="Y23" s="507">
        <v>20</v>
      </c>
      <c r="Z23" s="227"/>
      <c r="AA23" s="227">
        <f>Y23/55</f>
        <v>0.36363636363636365</v>
      </c>
      <c r="AB23" s="227"/>
      <c r="AC23" s="368"/>
      <c r="AD23" s="593"/>
      <c r="AE23" s="139"/>
      <c r="AF23" s="507"/>
      <c r="AG23" s="241"/>
      <c r="AH23" s="241"/>
      <c r="AI23" s="241"/>
      <c r="AJ23" s="238"/>
      <c r="AM23" s="277"/>
      <c r="AN23" s="84"/>
      <c r="AO23" s="84"/>
      <c r="AP23" s="8"/>
      <c r="AQ23" s="8"/>
      <c r="AR23" s="8"/>
      <c r="AS23" s="300"/>
      <c r="AT23" s="508"/>
      <c r="AU23" s="116"/>
      <c r="AV23" s="48"/>
      <c r="AW23" s="104"/>
      <c r="AX23" s="299"/>
      <c r="AY23" s="299"/>
      <c r="AZ23" s="299"/>
      <c r="BA23" s="300"/>
      <c r="BB23" s="321"/>
      <c r="BC23" s="426"/>
    </row>
    <row r="24" spans="1:55" ht="18" customHeight="1" x14ac:dyDescent="0.25">
      <c r="A24" s="591"/>
      <c r="B24" s="565"/>
      <c r="C24" s="139" t="s">
        <v>72</v>
      </c>
      <c r="D24" s="139">
        <v>1</v>
      </c>
      <c r="E24" s="526"/>
      <c r="F24" s="526"/>
      <c r="G24" s="526"/>
      <c r="H24" s="236"/>
      <c r="I24" s="589"/>
      <c r="J24" s="111"/>
      <c r="K24" s="427"/>
      <c r="L24" s="255"/>
      <c r="M24" s="255"/>
      <c r="N24" s="255"/>
      <c r="O24" s="230"/>
      <c r="P24" s="589"/>
      <c r="Q24" s="76"/>
      <c r="R24" s="507"/>
      <c r="S24" s="374"/>
      <c r="T24" s="374"/>
      <c r="U24" s="374"/>
      <c r="V24" s="231"/>
      <c r="W24" s="565"/>
      <c r="X24" s="507" t="s">
        <v>189</v>
      </c>
      <c r="Y24" s="507"/>
      <c r="Z24" s="227"/>
      <c r="AA24" s="227" t="s">
        <v>134</v>
      </c>
      <c r="AB24" s="227"/>
      <c r="AC24" s="368"/>
      <c r="AD24" s="593"/>
      <c r="AE24" s="139"/>
      <c r="AF24" s="139"/>
      <c r="AG24" s="241"/>
      <c r="AH24" s="241"/>
      <c r="AI24" s="241"/>
      <c r="AJ24" s="238"/>
      <c r="AM24" s="277"/>
      <c r="AN24" s="84"/>
      <c r="AO24" s="84"/>
      <c r="AP24" s="8"/>
      <c r="AQ24" s="8"/>
      <c r="AR24" s="8"/>
      <c r="AS24" s="303"/>
      <c r="AT24" s="508"/>
      <c r="AU24" s="508"/>
      <c r="AV24" s="316"/>
      <c r="AW24" s="115"/>
      <c r="AX24" s="320"/>
      <c r="AY24" s="320"/>
      <c r="AZ24" s="320"/>
      <c r="BA24" s="300"/>
      <c r="BB24" s="321"/>
      <c r="BC24" s="426"/>
    </row>
    <row r="25" spans="1:55" ht="18" customHeight="1" x14ac:dyDescent="0.25">
      <c r="A25" s="591"/>
      <c r="B25" s="565"/>
      <c r="C25" s="139"/>
      <c r="D25" s="139"/>
      <c r="E25" s="526"/>
      <c r="F25" s="526"/>
      <c r="G25" s="526"/>
      <c r="H25" s="236"/>
      <c r="I25" s="589"/>
      <c r="J25" s="111"/>
      <c r="K25" s="427"/>
      <c r="L25" s="255"/>
      <c r="M25" s="255"/>
      <c r="N25" s="255"/>
      <c r="O25" s="231"/>
      <c r="P25" s="589"/>
      <c r="Q25" s="76"/>
      <c r="R25" s="139"/>
      <c r="S25" s="374"/>
      <c r="T25" s="374"/>
      <c r="U25" s="374"/>
      <c r="V25" s="231"/>
      <c r="W25" s="565"/>
      <c r="X25" s="139"/>
      <c r="Y25" s="507"/>
      <c r="Z25" s="227"/>
      <c r="AA25" s="227"/>
      <c r="AB25" s="227"/>
      <c r="AC25" s="286"/>
      <c r="AD25" s="593"/>
      <c r="AE25" s="139"/>
      <c r="AF25" s="139"/>
      <c r="AG25" s="241"/>
      <c r="AH25" s="241"/>
      <c r="AI25" s="241"/>
      <c r="AJ25" s="238"/>
      <c r="AM25" s="277"/>
      <c r="AN25" s="84"/>
      <c r="AO25" s="84"/>
      <c r="AP25" s="8"/>
      <c r="AQ25" s="8"/>
      <c r="AR25" s="8"/>
      <c r="AS25" s="303"/>
      <c r="AT25" s="321"/>
      <c r="AU25" s="508"/>
      <c r="AV25" s="508"/>
      <c r="AW25" s="84"/>
      <c r="AX25" s="299"/>
      <c r="AY25" s="299"/>
      <c r="AZ25" s="299"/>
      <c r="BA25" s="300"/>
      <c r="BB25" s="321"/>
      <c r="BC25" s="426"/>
    </row>
    <row r="26" spans="1:55" ht="18" customHeight="1" x14ac:dyDescent="0.25">
      <c r="A26" s="591"/>
      <c r="B26" s="566"/>
      <c r="C26" s="139"/>
      <c r="D26" s="139"/>
      <c r="E26" s="526"/>
      <c r="F26" s="526"/>
      <c r="G26" s="526"/>
      <c r="H26" s="236"/>
      <c r="I26" s="590"/>
      <c r="J26" s="111"/>
      <c r="K26" s="427"/>
      <c r="L26" s="255"/>
      <c r="M26" s="255"/>
      <c r="N26" s="255"/>
      <c r="O26" s="231"/>
      <c r="P26" s="590"/>
      <c r="Q26" s="76"/>
      <c r="R26" s="139"/>
      <c r="S26" s="374"/>
      <c r="T26" s="374"/>
      <c r="U26" s="374"/>
      <c r="V26" s="231"/>
      <c r="W26" s="566"/>
      <c r="X26" s="139"/>
      <c r="Y26" s="507"/>
      <c r="Z26" s="227"/>
      <c r="AA26" s="227"/>
      <c r="AB26" s="227"/>
      <c r="AC26" s="286"/>
      <c r="AD26" s="594"/>
      <c r="AE26" s="139"/>
      <c r="AF26" s="139"/>
      <c r="AG26" s="241"/>
      <c r="AH26" s="241"/>
      <c r="AI26" s="241"/>
      <c r="AJ26" s="244"/>
      <c r="AN26" s="116"/>
      <c r="AO26" s="84"/>
      <c r="AP26" s="84"/>
      <c r="AQ26" s="318"/>
      <c r="AR26" s="318"/>
      <c r="AS26" s="318"/>
      <c r="AT26" s="321"/>
      <c r="AU26" s="104"/>
      <c r="AV26" s="104"/>
      <c r="AW26" s="104"/>
      <c r="AX26" s="299"/>
      <c r="AY26" s="299"/>
      <c r="AZ26" s="299"/>
      <c r="BA26" s="301"/>
      <c r="BB26" s="321"/>
      <c r="BC26" s="426"/>
    </row>
    <row r="27" spans="1:55" s="136" customFormat="1" ht="18" customHeight="1" x14ac:dyDescent="0.25">
      <c r="A27" s="502" t="s">
        <v>60</v>
      </c>
      <c r="B27" s="502" t="s">
        <v>14</v>
      </c>
      <c r="C27" s="507"/>
      <c r="D27" s="43"/>
      <c r="E27" s="228"/>
      <c r="F27" s="228"/>
      <c r="G27" s="228"/>
      <c r="H27" s="234"/>
      <c r="I27" s="509" t="s">
        <v>14</v>
      </c>
      <c r="J27" s="502" t="s">
        <v>60</v>
      </c>
      <c r="K27" s="103" t="s">
        <v>67</v>
      </c>
      <c r="L27" s="228"/>
      <c r="M27" s="228"/>
      <c r="N27" s="228"/>
      <c r="O27" s="231"/>
      <c r="P27" s="509" t="s">
        <v>14</v>
      </c>
      <c r="Q27" s="427"/>
      <c r="R27" s="262"/>
      <c r="S27" s="228"/>
      <c r="T27" s="228"/>
      <c r="U27" s="228"/>
      <c r="V27" s="231"/>
      <c r="W27" s="502" t="s">
        <v>48</v>
      </c>
      <c r="X27" s="502" t="s">
        <v>60</v>
      </c>
      <c r="Y27" s="103" t="s">
        <v>67</v>
      </c>
      <c r="Z27" s="228"/>
      <c r="AA27" s="228"/>
      <c r="AB27" s="228"/>
      <c r="AC27" s="231"/>
      <c r="AD27" s="509"/>
      <c r="AE27" s="502"/>
      <c r="AF27" s="103"/>
      <c r="AG27" s="228"/>
      <c r="AH27" s="228"/>
      <c r="AI27" s="228"/>
      <c r="AJ27" s="231"/>
      <c r="AK27" s="505"/>
      <c r="AN27" s="116"/>
      <c r="AO27" s="84"/>
      <c r="AP27" s="84"/>
      <c r="AQ27" s="318"/>
      <c r="AR27" s="318"/>
      <c r="AS27" s="318"/>
      <c r="AT27" s="321"/>
      <c r="AU27" s="104"/>
      <c r="AV27" s="104"/>
      <c r="AW27" s="105"/>
      <c r="AX27" s="84"/>
      <c r="AY27" s="84"/>
      <c r="AZ27" s="84"/>
      <c r="BA27" s="508"/>
      <c r="BB27" s="321"/>
    </row>
    <row r="28" spans="1:55" ht="18" customHeight="1" thickBot="1" x14ac:dyDescent="0.3">
      <c r="A28" s="7" t="s">
        <v>15</v>
      </c>
      <c r="B28" s="70" t="s">
        <v>0</v>
      </c>
      <c r="C28" s="347" t="str">
        <f>月菜單!I20</f>
        <v>水果</v>
      </c>
      <c r="D28" s="540" t="s">
        <v>300</v>
      </c>
      <c r="E28" s="229"/>
      <c r="F28" s="229"/>
      <c r="G28" s="229"/>
      <c r="H28" s="234"/>
      <c r="I28" s="70" t="s">
        <v>0</v>
      </c>
      <c r="J28" s="42"/>
      <c r="K28" s="71"/>
      <c r="L28" s="291"/>
      <c r="M28" s="291"/>
      <c r="N28" s="291"/>
      <c r="O28" s="232"/>
      <c r="P28" s="70" t="s">
        <v>0</v>
      </c>
      <c r="Q28" s="267"/>
      <c r="R28" s="262"/>
      <c r="S28" s="291"/>
      <c r="T28" s="291"/>
      <c r="U28" s="291"/>
      <c r="V28" s="232"/>
      <c r="W28" s="309" t="s">
        <v>0</v>
      </c>
      <c r="X28" s="42"/>
      <c r="Y28" s="71"/>
      <c r="Z28" s="229"/>
      <c r="AA28" s="229"/>
      <c r="AB28" s="229"/>
      <c r="AC28" s="231"/>
      <c r="AD28" s="70"/>
      <c r="AE28" s="263"/>
      <c r="AF28" s="71"/>
      <c r="AG28" s="291"/>
      <c r="AH28" s="291"/>
      <c r="AI28" s="291"/>
      <c r="AJ28" s="232"/>
      <c r="AL28" s="104"/>
      <c r="AM28" s="104"/>
      <c r="AN28" s="104"/>
      <c r="AO28" s="105"/>
      <c r="AP28" s="105"/>
      <c r="AQ28" s="105"/>
      <c r="AR28" s="105"/>
      <c r="AS28" s="314"/>
      <c r="AT28" s="321"/>
      <c r="AU28" s="104"/>
      <c r="AV28" s="104"/>
      <c r="AW28" s="105"/>
      <c r="AX28" s="105"/>
      <c r="AY28" s="105"/>
      <c r="AZ28" s="105"/>
      <c r="BA28" s="508"/>
      <c r="BB28" s="321"/>
      <c r="BC28" s="426"/>
    </row>
    <row r="29" spans="1:55" ht="20.100000000000001" customHeight="1" x14ac:dyDescent="0.25">
      <c r="A29" s="581" t="s">
        <v>16</v>
      </c>
      <c r="B29" s="584" t="s">
        <v>17</v>
      </c>
      <c r="C29" s="680"/>
      <c r="D29" s="196"/>
      <c r="E29" s="253">
        <f>SUM(E5:E28)</f>
        <v>5.677777777777778</v>
      </c>
      <c r="F29" s="420">
        <f>SUM(F5:F28)</f>
        <v>2.6525974025974026</v>
      </c>
      <c r="G29" s="253">
        <f>SUM(G5:G28)</f>
        <v>1.25</v>
      </c>
      <c r="H29" s="253"/>
      <c r="I29" s="584" t="s">
        <v>17</v>
      </c>
      <c r="J29" s="680"/>
      <c r="K29" s="196"/>
      <c r="L29" s="253">
        <f>SUM(L5:L28)</f>
        <v>5</v>
      </c>
      <c r="M29" s="253">
        <f>SUM(M5:M28)</f>
        <v>2.7514285714285713</v>
      </c>
      <c r="N29" s="253">
        <f>SUM(N5:N26)</f>
        <v>1.5</v>
      </c>
      <c r="O29" s="233"/>
      <c r="P29" s="584" t="s">
        <v>17</v>
      </c>
      <c r="Q29" s="680"/>
      <c r="R29" s="196"/>
      <c r="S29" s="444">
        <f>SUM(S5:S28)</f>
        <v>5.2352941176470589</v>
      </c>
      <c r="T29" s="444">
        <f>SUM(T5:T28)</f>
        <v>2.7253246753246754</v>
      </c>
      <c r="U29" s="444">
        <f>SUM(U5:U28)</f>
        <v>1.4</v>
      </c>
      <c r="V29" s="379"/>
      <c r="W29" s="584" t="s">
        <v>17</v>
      </c>
      <c r="X29" s="585"/>
      <c r="Y29" s="222"/>
      <c r="Z29" s="253">
        <f>SUM(Z5:Z28)</f>
        <v>5</v>
      </c>
      <c r="AA29" s="253">
        <f>SUM(AA5:AA28)</f>
        <v>2.6136363636363638</v>
      </c>
      <c r="AB29" s="253">
        <f>SUM(AB5:AB28)</f>
        <v>1.52</v>
      </c>
      <c r="AC29" s="233"/>
      <c r="AD29" s="584"/>
      <c r="AE29" s="680"/>
      <c r="AF29" s="196"/>
      <c r="AG29" s="253"/>
      <c r="AH29" s="253"/>
      <c r="AI29" s="253"/>
      <c r="AJ29" s="233"/>
      <c r="AL29" s="104"/>
      <c r="AM29" s="104"/>
      <c r="AN29" s="104"/>
      <c r="AO29" s="105"/>
      <c r="AP29" s="105"/>
      <c r="AQ29" s="105"/>
      <c r="AR29" s="105"/>
      <c r="AS29" s="314"/>
      <c r="AT29" s="321"/>
      <c r="AU29" s="104"/>
      <c r="AV29" s="104"/>
      <c r="AW29" s="105"/>
      <c r="AX29" s="105"/>
      <c r="AY29" s="105"/>
      <c r="AZ29" s="105"/>
      <c r="BA29" s="508"/>
      <c r="BB29" s="321"/>
      <c r="BC29" s="426"/>
    </row>
    <row r="30" spans="1:55" ht="20.100000000000001" customHeight="1" x14ac:dyDescent="0.25">
      <c r="A30" s="582"/>
      <c r="B30" s="579" t="s">
        <v>51</v>
      </c>
      <c r="C30" s="580"/>
      <c r="D30" s="197">
        <f>E29</f>
        <v>5.677777777777778</v>
      </c>
      <c r="E30" s="190"/>
      <c r="F30" s="190"/>
      <c r="G30" s="190"/>
      <c r="H30" s="137"/>
      <c r="I30" s="575" t="s">
        <v>51</v>
      </c>
      <c r="J30" s="576"/>
      <c r="K30" s="197">
        <f>L29</f>
        <v>5</v>
      </c>
      <c r="L30" s="190"/>
      <c r="M30" s="190"/>
      <c r="N30" s="190"/>
      <c r="O30" s="137"/>
      <c r="P30" s="579" t="s">
        <v>51</v>
      </c>
      <c r="Q30" s="580"/>
      <c r="R30" s="122">
        <f>S29</f>
        <v>5.2352941176470589</v>
      </c>
      <c r="S30" s="190"/>
      <c r="T30" s="190"/>
      <c r="U30" s="190"/>
      <c r="V30" s="74"/>
      <c r="W30" s="579" t="s">
        <v>51</v>
      </c>
      <c r="X30" s="580"/>
      <c r="Y30" s="139">
        <f>Z29</f>
        <v>5</v>
      </c>
      <c r="Z30" s="190"/>
      <c r="AA30" s="190"/>
      <c r="AB30" s="190"/>
      <c r="AC30" s="137"/>
      <c r="AD30" s="579"/>
      <c r="AE30" s="580"/>
      <c r="AF30" s="139"/>
      <c r="AG30" s="190"/>
      <c r="AH30" s="190"/>
      <c r="AI30" s="190"/>
      <c r="AJ30" s="207"/>
      <c r="AL30" s="104"/>
      <c r="AM30" s="104"/>
      <c r="AN30" s="104"/>
      <c r="AO30" s="106"/>
      <c r="AP30" s="106"/>
      <c r="AQ30" s="106"/>
      <c r="AR30" s="106"/>
      <c r="AS30" s="314"/>
      <c r="AT30" s="321"/>
      <c r="AU30" s="104"/>
      <c r="AV30" s="104"/>
      <c r="AW30" s="106"/>
      <c r="AX30" s="106"/>
      <c r="AY30" s="106"/>
      <c r="AZ30" s="106"/>
      <c r="BA30" s="508"/>
      <c r="BB30" s="321"/>
      <c r="BC30" s="426"/>
    </row>
    <row r="31" spans="1:55" ht="20.100000000000001" customHeight="1" x14ac:dyDescent="0.25">
      <c r="A31" s="582"/>
      <c r="B31" s="579" t="s">
        <v>44</v>
      </c>
      <c r="C31" s="580"/>
      <c r="D31" s="261">
        <f>F29</f>
        <v>2.6525974025974026</v>
      </c>
      <c r="E31" s="255"/>
      <c r="F31" s="255"/>
      <c r="G31" s="255"/>
      <c r="H31" s="264"/>
      <c r="I31" s="575" t="s">
        <v>44</v>
      </c>
      <c r="J31" s="576"/>
      <c r="K31" s="145">
        <f>M29</f>
        <v>2.7514285714285713</v>
      </c>
      <c r="L31" s="191"/>
      <c r="M31" s="191"/>
      <c r="N31" s="191"/>
      <c r="O31" s="137"/>
      <c r="P31" s="579" t="s">
        <v>44</v>
      </c>
      <c r="Q31" s="580"/>
      <c r="R31" s="122">
        <f>T29</f>
        <v>2.7253246753246754</v>
      </c>
      <c r="S31" s="191"/>
      <c r="T31" s="191"/>
      <c r="U31" s="191"/>
      <c r="V31" s="74"/>
      <c r="W31" s="579" t="s">
        <v>63</v>
      </c>
      <c r="X31" s="580"/>
      <c r="Y31" s="145">
        <f>AA29</f>
        <v>2.6136363636363638</v>
      </c>
      <c r="Z31" s="191"/>
      <c r="AA31" s="191"/>
      <c r="AB31" s="191"/>
      <c r="AC31" s="137"/>
      <c r="AD31" s="579"/>
      <c r="AE31" s="580"/>
      <c r="AF31" s="145"/>
      <c r="AG31" s="191"/>
      <c r="AH31" s="191"/>
      <c r="AI31" s="145"/>
      <c r="AJ31" s="208"/>
      <c r="AL31" s="104"/>
      <c r="AM31" s="104"/>
      <c r="AN31" s="104"/>
      <c r="AO31" s="106"/>
      <c r="AP31" s="106"/>
      <c r="AQ31" s="106"/>
      <c r="AR31" s="106"/>
      <c r="AS31" s="314"/>
      <c r="AT31" s="321"/>
      <c r="AU31" s="104"/>
      <c r="AV31" s="104"/>
      <c r="AW31" s="106"/>
      <c r="AX31" s="106"/>
      <c r="AY31" s="106"/>
      <c r="AZ31" s="106"/>
      <c r="BA31" s="508"/>
      <c r="BB31" s="321"/>
      <c r="BC31" s="426"/>
    </row>
    <row r="32" spans="1:55" ht="20.100000000000001" customHeight="1" x14ac:dyDescent="0.25">
      <c r="A32" s="582"/>
      <c r="B32" s="579" t="s">
        <v>356</v>
      </c>
      <c r="C32" s="580"/>
      <c r="D32" s="145">
        <f>G29</f>
        <v>1.25</v>
      </c>
      <c r="E32" s="191"/>
      <c r="F32" s="191"/>
      <c r="G32" s="191"/>
      <c r="H32" s="137"/>
      <c r="I32" s="575" t="s">
        <v>356</v>
      </c>
      <c r="J32" s="576"/>
      <c r="K32" s="145">
        <f>N29</f>
        <v>1.5</v>
      </c>
      <c r="L32" s="191"/>
      <c r="M32" s="191"/>
      <c r="N32" s="191"/>
      <c r="O32" s="137"/>
      <c r="P32" s="579" t="s">
        <v>356</v>
      </c>
      <c r="Q32" s="580"/>
      <c r="R32" s="122">
        <f>U29</f>
        <v>1.4</v>
      </c>
      <c r="S32" s="191"/>
      <c r="T32" s="191"/>
      <c r="U32" s="191"/>
      <c r="V32" s="74"/>
      <c r="W32" s="579" t="s">
        <v>356</v>
      </c>
      <c r="X32" s="580"/>
      <c r="Y32" s="145">
        <f>AB29</f>
        <v>1.52</v>
      </c>
      <c r="Z32" s="191"/>
      <c r="AA32" s="191"/>
      <c r="AB32" s="191"/>
      <c r="AC32" s="137"/>
      <c r="AD32" s="579"/>
      <c r="AE32" s="580"/>
      <c r="AF32" s="145"/>
      <c r="AG32" s="191"/>
      <c r="AH32" s="191"/>
      <c r="AI32" s="145"/>
      <c r="AJ32" s="329"/>
      <c r="AL32" s="104"/>
      <c r="AM32" s="104"/>
      <c r="AN32" s="104"/>
      <c r="AO32" s="101"/>
      <c r="AP32" s="101"/>
      <c r="AQ32" s="101"/>
      <c r="AR32" s="101"/>
      <c r="AS32" s="314"/>
      <c r="AT32" s="321"/>
      <c r="AU32" s="104"/>
      <c r="AV32" s="104"/>
      <c r="AW32" s="101"/>
      <c r="AX32" s="101"/>
      <c r="AY32" s="101"/>
      <c r="AZ32" s="101"/>
      <c r="BA32" s="104"/>
      <c r="BB32" s="321"/>
      <c r="BC32" s="426"/>
    </row>
    <row r="33" spans="1:55" x14ac:dyDescent="0.25">
      <c r="A33" s="582"/>
      <c r="B33" s="579" t="s">
        <v>357</v>
      </c>
      <c r="C33" s="580"/>
      <c r="D33" s="75"/>
      <c r="E33" s="192"/>
      <c r="F33" s="192"/>
      <c r="G33" s="192"/>
      <c r="H33" s="137"/>
      <c r="I33" s="575" t="s">
        <v>357</v>
      </c>
      <c r="J33" s="576"/>
      <c r="K33" s="75">
        <v>1</v>
      </c>
      <c r="L33" s="192"/>
      <c r="M33" s="192"/>
      <c r="N33" s="192"/>
      <c r="O33" s="137"/>
      <c r="P33" s="579" t="s">
        <v>357</v>
      </c>
      <c r="Q33" s="580"/>
      <c r="R33" s="127"/>
      <c r="S33" s="192"/>
      <c r="T33" s="192"/>
      <c r="U33" s="192"/>
      <c r="V33" s="74"/>
      <c r="W33" s="579" t="s">
        <v>357</v>
      </c>
      <c r="X33" s="580"/>
      <c r="Y33" s="75">
        <v>1</v>
      </c>
      <c r="Z33" s="192"/>
      <c r="AA33" s="192"/>
      <c r="AB33" s="192"/>
      <c r="AC33" s="137"/>
      <c r="AD33" s="579"/>
      <c r="AE33" s="580"/>
      <c r="AF33" s="75"/>
      <c r="AG33" s="192"/>
      <c r="AH33" s="192"/>
      <c r="AI33" s="75"/>
      <c r="AJ33" s="329"/>
      <c r="AL33" s="110"/>
      <c r="AM33" s="110"/>
      <c r="AN33" s="110"/>
      <c r="AO33" s="102"/>
      <c r="AP33" s="102"/>
      <c r="AQ33" s="102"/>
      <c r="AR33" s="102"/>
      <c r="AS33" s="314"/>
      <c r="AT33" s="321"/>
      <c r="AU33" s="110"/>
      <c r="AV33" s="110"/>
      <c r="AW33" s="102"/>
      <c r="AX33" s="102"/>
      <c r="AY33" s="102"/>
      <c r="AZ33" s="102"/>
      <c r="BA33" s="104"/>
      <c r="BB33" s="321"/>
      <c r="BC33" s="426"/>
    </row>
    <row r="34" spans="1:55" x14ac:dyDescent="0.25">
      <c r="A34" s="582"/>
      <c r="B34" s="586" t="s">
        <v>143</v>
      </c>
      <c r="C34" s="587"/>
      <c r="D34" s="92"/>
      <c r="E34" s="193"/>
      <c r="F34" s="193"/>
      <c r="G34" s="193"/>
      <c r="H34" s="39"/>
      <c r="I34" s="575" t="s">
        <v>11</v>
      </c>
      <c r="J34" s="576"/>
      <c r="K34" s="92"/>
      <c r="L34" s="193"/>
      <c r="M34" s="193"/>
      <c r="N34" s="193"/>
      <c r="O34" s="39"/>
      <c r="P34" s="586" t="s">
        <v>70</v>
      </c>
      <c r="Q34" s="587"/>
      <c r="R34" s="92"/>
      <c r="S34" s="193"/>
      <c r="T34" s="193"/>
      <c r="U34" s="193"/>
      <c r="V34" s="97"/>
      <c r="W34" s="579" t="s">
        <v>11</v>
      </c>
      <c r="X34" s="580"/>
      <c r="Y34" s="92"/>
      <c r="Z34" s="193"/>
      <c r="AA34" s="193"/>
      <c r="AB34" s="193"/>
      <c r="AC34" s="39"/>
      <c r="AD34" s="579"/>
      <c r="AE34" s="580"/>
      <c r="AF34" s="75"/>
      <c r="AG34" s="193"/>
      <c r="AH34" s="193"/>
      <c r="AI34" s="92"/>
      <c r="AJ34" s="329"/>
      <c r="AL34" s="426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</row>
    <row r="35" spans="1:55" s="26" customFormat="1" x14ac:dyDescent="0.25">
      <c r="A35" s="582"/>
      <c r="B35" s="575" t="s">
        <v>10</v>
      </c>
      <c r="C35" s="576"/>
      <c r="D35" s="82">
        <v>2.5</v>
      </c>
      <c r="E35" s="194"/>
      <c r="F35" s="194"/>
      <c r="G35" s="194"/>
      <c r="H35" s="99"/>
      <c r="I35" s="575" t="s">
        <v>10</v>
      </c>
      <c r="J35" s="576"/>
      <c r="K35" s="82" t="s">
        <v>53</v>
      </c>
      <c r="L35" s="194"/>
      <c r="M35" s="194"/>
      <c r="N35" s="194"/>
      <c r="O35" s="99"/>
      <c r="P35" s="575" t="s">
        <v>10</v>
      </c>
      <c r="Q35" s="576"/>
      <c r="R35" s="82" t="s">
        <v>53</v>
      </c>
      <c r="S35" s="194"/>
      <c r="T35" s="194"/>
      <c r="U35" s="194"/>
      <c r="V35" s="80"/>
      <c r="W35" s="575" t="s">
        <v>10</v>
      </c>
      <c r="X35" s="576"/>
      <c r="Y35" s="82">
        <v>2.5</v>
      </c>
      <c r="Z35" s="194"/>
      <c r="AA35" s="194"/>
      <c r="AB35" s="194"/>
      <c r="AC35" s="99"/>
      <c r="AD35" s="579"/>
      <c r="AE35" s="580"/>
      <c r="AF35" s="82"/>
      <c r="AG35" s="194"/>
      <c r="AH35" s="194"/>
      <c r="AI35" s="82"/>
      <c r="AJ35" s="329"/>
      <c r="AU35" s="505"/>
      <c r="AV35" s="4"/>
      <c r="AW35" s="4"/>
      <c r="AX35" s="4"/>
    </row>
    <row r="36" spans="1:55" s="26" customFormat="1" ht="24" customHeight="1" thickBot="1" x14ac:dyDescent="0.3">
      <c r="A36" s="583"/>
      <c r="B36" s="678" t="s">
        <v>52</v>
      </c>
      <c r="C36" s="679"/>
      <c r="D36" s="79">
        <f>D30*70+D31*75+D32*25+D33*60+D35*45</f>
        <v>740.13924963924967</v>
      </c>
      <c r="E36" s="195"/>
      <c r="F36" s="195"/>
      <c r="G36" s="218"/>
      <c r="H36" s="98"/>
      <c r="I36" s="676" t="s">
        <v>52</v>
      </c>
      <c r="J36" s="677"/>
      <c r="K36" s="79">
        <f>K30*70+K31*75+K32*25+K33*60+K35*45</f>
        <v>766.35714285714289</v>
      </c>
      <c r="L36" s="195"/>
      <c r="M36" s="195"/>
      <c r="N36" s="195"/>
      <c r="O36" s="81"/>
      <c r="P36" s="678" t="s">
        <v>52</v>
      </c>
      <c r="Q36" s="679"/>
      <c r="R36" s="79">
        <f>R30*70+R31*75+R32*25+R33*60+R35*45+120</f>
        <v>838.36993888464485</v>
      </c>
      <c r="S36" s="195"/>
      <c r="T36" s="195"/>
      <c r="U36" s="195"/>
      <c r="V36" s="81"/>
      <c r="W36" s="676" t="s">
        <v>52</v>
      </c>
      <c r="X36" s="677"/>
      <c r="Y36" s="79">
        <f>Y30*70+Y31*75+Y32*25+Y33*60+Y35*45</f>
        <v>756.52272727272725</v>
      </c>
      <c r="Z36" s="195"/>
      <c r="AA36" s="195"/>
      <c r="AB36" s="195"/>
      <c r="AC36" s="209"/>
      <c r="AD36" s="676"/>
      <c r="AE36" s="677"/>
      <c r="AF36" s="79"/>
      <c r="AG36" s="195"/>
      <c r="AH36" s="195"/>
      <c r="AI36" s="79"/>
      <c r="AJ36" s="98"/>
      <c r="AM36" s="116"/>
      <c r="AU36" s="505"/>
      <c r="AV36" s="4"/>
      <c r="AW36" s="4"/>
      <c r="AX36" s="4"/>
    </row>
    <row r="37" spans="1:55" s="459" customFormat="1" ht="27" customHeight="1" x14ac:dyDescent="0.25">
      <c r="A37" s="458" t="s">
        <v>18</v>
      </c>
      <c r="B37" s="34"/>
      <c r="C37" s="34"/>
      <c r="D37" s="458"/>
      <c r="E37" s="458"/>
      <c r="F37" s="458"/>
      <c r="G37" s="458"/>
      <c r="I37" s="459" t="s">
        <v>19</v>
      </c>
      <c r="K37" s="458" t="s">
        <v>26</v>
      </c>
      <c r="L37" s="458"/>
      <c r="M37" s="458"/>
      <c r="N37" s="458"/>
      <c r="O37" s="458"/>
      <c r="P37" s="458" t="s">
        <v>21</v>
      </c>
      <c r="Q37" s="458"/>
      <c r="R37" s="458"/>
      <c r="S37" s="458"/>
      <c r="T37" s="458"/>
      <c r="U37" s="458"/>
      <c r="V37" s="458"/>
      <c r="W37" s="458"/>
      <c r="Y37" s="459" t="s">
        <v>28</v>
      </c>
      <c r="Z37" s="458"/>
      <c r="AA37" s="458"/>
      <c r="AB37" s="458"/>
      <c r="AG37" s="458"/>
      <c r="AH37" s="458"/>
      <c r="AI37" s="458"/>
      <c r="AM37" s="458"/>
      <c r="AN37" s="458"/>
      <c r="AO37" s="458"/>
      <c r="AP37" s="458"/>
      <c r="AQ37" s="458"/>
      <c r="AR37" s="458"/>
      <c r="AS37" s="458"/>
      <c r="AT37" s="458"/>
      <c r="AU37" s="458"/>
    </row>
    <row r="38" spans="1:55" s="28" customFormat="1" ht="19.5" x14ac:dyDescent="0.3">
      <c r="A38" s="552" t="s">
        <v>23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497"/>
      <c r="M38" s="497"/>
      <c r="N38" s="497"/>
      <c r="O38" s="34"/>
      <c r="P38" s="49"/>
      <c r="Q38" s="49"/>
      <c r="R38" s="49"/>
      <c r="S38" s="49"/>
      <c r="T38" s="49"/>
      <c r="U38" s="49"/>
      <c r="V38" s="49"/>
      <c r="W38" s="49"/>
      <c r="X38" s="46"/>
      <c r="Z38" s="46"/>
      <c r="AA38" s="46"/>
      <c r="AB38" s="46"/>
      <c r="AG38" s="46"/>
      <c r="AH38" s="46"/>
      <c r="AI38" s="46"/>
      <c r="AK38" s="46"/>
      <c r="AL38" s="46"/>
      <c r="AM38" s="46"/>
      <c r="AU38" s="426"/>
      <c r="AV38" s="4"/>
      <c r="AW38" s="4"/>
      <c r="AX38" s="4"/>
    </row>
    <row r="39" spans="1:55" s="30" customFormat="1" ht="19.5" x14ac:dyDescent="0.25">
      <c r="A39" s="553" t="s">
        <v>13</v>
      </c>
      <c r="B39" s="553"/>
      <c r="C39" s="553"/>
      <c r="D39" s="553"/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  <c r="Y39" s="29"/>
      <c r="Z39" s="29"/>
      <c r="AA39" s="29"/>
      <c r="AB39" s="29"/>
      <c r="AG39" s="29"/>
      <c r="AH39" s="29"/>
      <c r="AI39" s="29"/>
      <c r="AK39" s="29"/>
      <c r="AL39" s="29"/>
      <c r="AM39" s="29"/>
      <c r="AU39" s="426"/>
      <c r="AV39" s="4"/>
      <c r="AW39" s="4"/>
      <c r="AX39" s="4"/>
    </row>
    <row r="40" spans="1:55" s="30" customFormat="1" ht="19.5" x14ac:dyDescent="0.3">
      <c r="A40" s="50" t="s">
        <v>12</v>
      </c>
      <c r="B40" s="50"/>
      <c r="C40" s="50"/>
      <c r="D40" s="29"/>
      <c r="E40" s="29"/>
      <c r="F40" s="29"/>
      <c r="G40" s="29"/>
      <c r="H40" s="34"/>
      <c r="I40" s="34"/>
      <c r="J40" s="34"/>
      <c r="K40" s="50"/>
      <c r="L40" s="29"/>
      <c r="M40" s="29"/>
      <c r="N40" s="29"/>
      <c r="O40" s="33"/>
      <c r="P40" s="34"/>
      <c r="Q40" s="34"/>
      <c r="R40" s="34"/>
      <c r="S40" s="29"/>
      <c r="T40" s="29"/>
      <c r="U40" s="29"/>
      <c r="V40" s="34"/>
      <c r="W40" s="35"/>
      <c r="X40" s="29"/>
      <c r="Y40" s="29"/>
      <c r="Z40" s="29"/>
      <c r="AA40" s="29"/>
      <c r="AB40" s="29"/>
      <c r="AG40" s="29"/>
      <c r="AH40" s="29"/>
      <c r="AI40" s="29"/>
      <c r="AU40" s="426"/>
      <c r="AV40" s="4"/>
      <c r="AW40" s="4"/>
      <c r="AX40" s="4"/>
    </row>
    <row r="41" spans="1:55" s="426" customFormat="1" x14ac:dyDescent="0.25">
      <c r="C41" s="37"/>
      <c r="I41" s="513"/>
      <c r="J41" s="84"/>
      <c r="K41" s="508"/>
      <c r="L41" s="429"/>
      <c r="M41" s="429"/>
      <c r="N41" s="294"/>
      <c r="W41" s="277"/>
      <c r="X41" s="103"/>
      <c r="Y41" s="508"/>
      <c r="Z41" s="317"/>
      <c r="AA41" s="317"/>
      <c r="AB41" s="317"/>
      <c r="AU41" s="27"/>
      <c r="AV41" s="27"/>
      <c r="AW41" s="27"/>
      <c r="AX41" s="27"/>
    </row>
    <row r="42" spans="1:55" s="426" customFormat="1" x14ac:dyDescent="0.25">
      <c r="B42" s="277"/>
      <c r="C42" s="508"/>
      <c r="D42" s="508"/>
      <c r="E42" s="296"/>
      <c r="F42" s="296"/>
      <c r="G42" s="294"/>
      <c r="H42" s="429"/>
      <c r="I42" s="513"/>
      <c r="J42" s="221"/>
      <c r="K42" s="84"/>
      <c r="L42" s="429"/>
      <c r="M42" s="429"/>
      <c r="N42" s="294"/>
      <c r="W42" s="277"/>
      <c r="X42" s="84"/>
      <c r="Y42" s="84"/>
      <c r="Z42" s="317"/>
      <c r="AA42" s="317"/>
      <c r="AB42" s="317"/>
      <c r="AU42" s="27"/>
      <c r="AV42" s="27"/>
      <c r="AW42" s="27"/>
      <c r="AX42" s="27"/>
    </row>
    <row r="43" spans="1:55" s="426" customFormat="1" x14ac:dyDescent="0.25">
      <c r="B43" s="277"/>
      <c r="C43" s="84"/>
      <c r="D43" s="508"/>
      <c r="E43" s="296"/>
      <c r="F43" s="296"/>
      <c r="G43" s="296"/>
      <c r="H43" s="294"/>
      <c r="I43" s="513"/>
      <c r="J43" s="221"/>
      <c r="K43" s="84"/>
      <c r="L43" s="429"/>
      <c r="M43" s="429"/>
      <c r="N43" s="294"/>
      <c r="W43" s="277"/>
      <c r="X43" s="84"/>
      <c r="Y43" s="84"/>
      <c r="Z43" s="317"/>
      <c r="AA43" s="317"/>
      <c r="AB43" s="317"/>
    </row>
    <row r="44" spans="1:55" s="426" customFormat="1" x14ac:dyDescent="0.25">
      <c r="B44" s="277"/>
      <c r="C44" s="508"/>
      <c r="D44" s="508"/>
      <c r="E44" s="296"/>
      <c r="F44" s="296"/>
      <c r="G44" s="296"/>
      <c r="H44" s="429"/>
      <c r="I44" s="513"/>
      <c r="J44" s="171"/>
      <c r="K44" s="84"/>
      <c r="L44" s="430"/>
      <c r="M44" s="294"/>
      <c r="N44" s="430"/>
      <c r="W44" s="277"/>
      <c r="X44" s="400"/>
      <c r="Y44" s="401"/>
      <c r="Z44" s="317"/>
      <c r="AA44" s="317"/>
      <c r="AB44" s="317"/>
    </row>
    <row r="45" spans="1:55" s="426" customFormat="1" x14ac:dyDescent="0.25">
      <c r="B45" s="277"/>
      <c r="C45" s="84"/>
      <c r="D45" s="508"/>
      <c r="E45" s="296"/>
      <c r="F45" s="296"/>
      <c r="G45" s="296"/>
      <c r="H45" s="294"/>
      <c r="I45" s="513"/>
      <c r="J45" s="117"/>
      <c r="K45" s="508"/>
      <c r="L45" s="430"/>
      <c r="M45" s="430"/>
      <c r="N45" s="430"/>
      <c r="W45" s="277"/>
      <c r="X45" s="84"/>
      <c r="Y45" s="84"/>
      <c r="Z45" s="317"/>
      <c r="AA45" s="317"/>
      <c r="AB45" s="317"/>
    </row>
    <row r="46" spans="1:55" s="426" customFormat="1" x14ac:dyDescent="0.25">
      <c r="B46" s="277"/>
      <c r="C46" s="84"/>
      <c r="D46" s="508"/>
      <c r="E46" s="296"/>
      <c r="F46" s="296"/>
      <c r="G46" s="296"/>
      <c r="H46" s="430"/>
      <c r="I46" s="430"/>
      <c r="J46" s="304"/>
      <c r="W46" s="37"/>
    </row>
    <row r="47" spans="1:55" x14ac:dyDescent="0.25">
      <c r="D47" s="426"/>
      <c r="E47" s="426"/>
      <c r="F47" s="426"/>
      <c r="G47" s="426"/>
      <c r="H47" s="426"/>
      <c r="I47" s="426"/>
      <c r="J47" s="37"/>
      <c r="K47" s="426"/>
      <c r="L47" s="426"/>
      <c r="M47" s="426"/>
      <c r="N47" s="426"/>
    </row>
    <row r="48" spans="1:55" x14ac:dyDescent="0.25">
      <c r="D48" s="426"/>
      <c r="E48" s="426"/>
      <c r="F48" s="426"/>
      <c r="G48" s="426"/>
      <c r="H48" s="426"/>
      <c r="I48" s="426"/>
      <c r="J48" s="37"/>
      <c r="K48" s="426"/>
      <c r="L48" s="426"/>
      <c r="M48" s="426"/>
      <c r="N48" s="426"/>
    </row>
    <row r="49" spans="4:14" x14ac:dyDescent="0.25">
      <c r="D49" s="426"/>
      <c r="E49" s="426"/>
      <c r="F49" s="426"/>
      <c r="G49" s="426"/>
      <c r="H49" s="426"/>
      <c r="I49" s="426"/>
      <c r="J49" s="37"/>
      <c r="K49" s="426"/>
      <c r="L49" s="426"/>
      <c r="M49" s="426"/>
      <c r="N49" s="426"/>
    </row>
    <row r="50" spans="4:14" x14ac:dyDescent="0.25">
      <c r="D50" s="426"/>
      <c r="E50" s="426"/>
      <c r="F50" s="426"/>
      <c r="G50" s="426"/>
      <c r="H50" s="426"/>
      <c r="I50" s="426"/>
      <c r="J50" s="37"/>
      <c r="K50" s="426"/>
      <c r="L50" s="426"/>
      <c r="M50" s="426"/>
      <c r="N50" s="426"/>
    </row>
  </sheetData>
  <mergeCells count="91">
    <mergeCell ref="P16:P19"/>
    <mergeCell ref="P7:P15"/>
    <mergeCell ref="C18:C21"/>
    <mergeCell ref="J18:J21"/>
    <mergeCell ref="W7:W11"/>
    <mergeCell ref="P20:P26"/>
    <mergeCell ref="I22:I26"/>
    <mergeCell ref="B30:C30"/>
    <mergeCell ref="B31:C31"/>
    <mergeCell ref="A38:K38"/>
    <mergeCell ref="A39:X39"/>
    <mergeCell ref="A29:A36"/>
    <mergeCell ref="P35:Q35"/>
    <mergeCell ref="P31:Q31"/>
    <mergeCell ref="W31:X31"/>
    <mergeCell ref="W35:X35"/>
    <mergeCell ref="I32:J32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W5:W6"/>
    <mergeCell ref="W22:W26"/>
    <mergeCell ref="X18:X21"/>
    <mergeCell ref="W17:W21"/>
    <mergeCell ref="W12:W16"/>
    <mergeCell ref="B5:B6"/>
    <mergeCell ref="I5:I6"/>
    <mergeCell ref="B7:B11"/>
    <mergeCell ref="A12:A16"/>
    <mergeCell ref="B12:B16"/>
    <mergeCell ref="I12:I16"/>
    <mergeCell ref="A7:A11"/>
    <mergeCell ref="AK3:AL3"/>
    <mergeCell ref="AD32:AE32"/>
    <mergeCell ref="AD30:AE30"/>
    <mergeCell ref="A17:A21"/>
    <mergeCell ref="B17:B21"/>
    <mergeCell ref="I17:I21"/>
    <mergeCell ref="P5:P6"/>
    <mergeCell ref="B32:C32"/>
    <mergeCell ref="I30:J30"/>
    <mergeCell ref="P30:Q30"/>
    <mergeCell ref="W30:X30"/>
    <mergeCell ref="I31:J31"/>
    <mergeCell ref="AD5:AD6"/>
    <mergeCell ref="AD12:AD16"/>
    <mergeCell ref="AD22:AD26"/>
    <mergeCell ref="A5:A6"/>
    <mergeCell ref="AE18:AE21"/>
    <mergeCell ref="I7:I11"/>
    <mergeCell ref="AD34:AE34"/>
    <mergeCell ref="AD7:AD11"/>
    <mergeCell ref="AD17:AD21"/>
    <mergeCell ref="AD29:AE29"/>
    <mergeCell ref="I33:J33"/>
    <mergeCell ref="P33:Q33"/>
    <mergeCell ref="W33:X33"/>
    <mergeCell ref="I34:J34"/>
    <mergeCell ref="P34:Q34"/>
    <mergeCell ref="W34:X34"/>
    <mergeCell ref="I29:J29"/>
    <mergeCell ref="P29:Q29"/>
    <mergeCell ref="W29:X29"/>
    <mergeCell ref="P32:Q32"/>
    <mergeCell ref="AD31:AE31"/>
    <mergeCell ref="A22:A26"/>
    <mergeCell ref="AD35:AE35"/>
    <mergeCell ref="I36:J36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I35:J35"/>
    <mergeCell ref="B22:B26"/>
    <mergeCell ref="W32:X32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第1週</vt:lpstr>
      <vt:lpstr>第2週</vt:lpstr>
      <vt:lpstr>Sheet1</vt:lpstr>
      <vt:lpstr>Sheet2</vt:lpstr>
      <vt:lpstr>Sheet3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2025-04-29T13:19:39Z</cp:lastPrinted>
  <dcterms:created xsi:type="dcterms:W3CDTF">2005-05-16T01:42:21Z</dcterms:created>
  <dcterms:modified xsi:type="dcterms:W3CDTF">2025-04-30T08:20:32Z</dcterms:modified>
</cp:coreProperties>
</file>