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午餐\菜單\"/>
    </mc:Choice>
  </mc:AlternateContent>
  <xr:revisionPtr revIDLastSave="0" documentId="8_{6DC6E54F-0182-4559-9C77-15B38578AD8F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月菜單" sheetId="12" r:id="rId1"/>
    <sheet name="Sheet1" sheetId="4" state="hidden" r:id="rId2"/>
    <sheet name="Sheet2" sheetId="5" state="hidden" r:id="rId3"/>
    <sheet name="Sheet3" sheetId="6" state="hidden" r:id="rId4"/>
    <sheet name="第1週" sheetId="14" r:id="rId5"/>
    <sheet name="第2週" sheetId="15" r:id="rId6"/>
    <sheet name="第3週" sheetId="20" r:id="rId7"/>
    <sheet name="第4週" sheetId="19" r:id="rId8"/>
    <sheet name="第5週" sheetId="8" r:id="rId9"/>
  </sheets>
  <definedNames>
    <definedName name="_xlnm.Print_Area" localSheetId="0">月菜單!$A$1:$O$26</definedName>
    <definedName name="_xlnm.Print_Area" localSheetId="4">第1週!$A$1:$AJ$40</definedName>
    <definedName name="_xlnm.Print_Area" localSheetId="5">第2週!$A$1:$AJ$40</definedName>
    <definedName name="_xlnm.Print_Area" localSheetId="6">第3週!$A$1:$AJ$40</definedName>
    <definedName name="_xlnm.Print_Area" localSheetId="7">第4週!$A$1:$AJ$40</definedName>
    <definedName name="_xlnm.Print_Area" localSheetId="8">第5週!$A$1:$AG$40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9" l="1"/>
  <c r="M12" i="20"/>
  <c r="L15" i="20"/>
  <c r="M22" i="12" l="1"/>
  <c r="G22" i="12"/>
  <c r="U15" i="8"/>
  <c r="T13" i="8" l="1"/>
  <c r="F7" i="20" l="1"/>
  <c r="M7" i="8"/>
  <c r="AH7" i="15" l="1"/>
  <c r="AG22" i="19" l="1"/>
  <c r="AG25" i="19"/>
  <c r="AG24" i="19"/>
  <c r="F7" i="19"/>
  <c r="AA14" i="15"/>
  <c r="G9" i="15"/>
  <c r="E22" i="12" l="1"/>
  <c r="G19" i="12"/>
  <c r="F19" i="12"/>
  <c r="E19" i="12"/>
  <c r="D19" i="12"/>
  <c r="G18" i="12"/>
  <c r="F18" i="12"/>
  <c r="E18" i="12"/>
  <c r="D18" i="12"/>
  <c r="C18" i="12"/>
  <c r="F17" i="12"/>
  <c r="E17" i="12"/>
  <c r="D17" i="12"/>
  <c r="C17" i="12"/>
  <c r="G16" i="12"/>
  <c r="F16" i="12"/>
  <c r="E16" i="12"/>
  <c r="D16" i="12"/>
  <c r="C16" i="12"/>
  <c r="G15" i="12"/>
  <c r="F15" i="12"/>
  <c r="E15" i="12"/>
  <c r="D15" i="12"/>
  <c r="C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C10" i="12"/>
  <c r="C11" i="12"/>
  <c r="G12" i="12"/>
  <c r="F12" i="12"/>
  <c r="E12" i="12"/>
  <c r="D12" i="12"/>
  <c r="C12" i="12"/>
  <c r="F4" i="12"/>
  <c r="E4" i="12"/>
  <c r="U22" i="14"/>
  <c r="T16" i="14"/>
  <c r="U12" i="14"/>
  <c r="U11" i="14"/>
  <c r="S10" i="14"/>
  <c r="T9" i="14"/>
  <c r="T8" i="14"/>
  <c r="U7" i="14"/>
  <c r="S5" i="14"/>
  <c r="G9" i="19" l="1"/>
  <c r="G8" i="19"/>
  <c r="L8" i="19" l="1"/>
  <c r="T23" i="8"/>
  <c r="U22" i="8"/>
  <c r="U18" i="8"/>
  <c r="U11" i="8"/>
  <c r="S10" i="8"/>
  <c r="T9" i="8"/>
  <c r="T8" i="8"/>
  <c r="U7" i="8"/>
  <c r="S5" i="8"/>
  <c r="L8" i="8" l="1"/>
  <c r="AA23" i="19"/>
  <c r="AB22" i="19"/>
  <c r="AI17" i="19"/>
  <c r="AB17" i="19"/>
  <c r="AI15" i="19"/>
  <c r="AB15" i="19"/>
  <c r="AI14" i="19"/>
  <c r="AB14" i="19"/>
  <c r="AH13" i="19"/>
  <c r="AA13" i="19"/>
  <c r="AI12" i="19"/>
  <c r="AI9" i="19"/>
  <c r="AI8" i="19"/>
  <c r="Z8" i="19"/>
  <c r="AH7" i="19"/>
  <c r="AA7" i="19"/>
  <c r="U22" i="19"/>
  <c r="T16" i="19"/>
  <c r="S13" i="19"/>
  <c r="U12" i="19"/>
  <c r="S11" i="19"/>
  <c r="U10" i="19"/>
  <c r="U9" i="19"/>
  <c r="T7" i="19"/>
  <c r="S5" i="19"/>
  <c r="N8" i="19"/>
  <c r="AI23" i="20"/>
  <c r="AH23" i="20"/>
  <c r="AA23" i="20"/>
  <c r="AI22" i="20"/>
  <c r="AB22" i="20"/>
  <c r="AI17" i="20"/>
  <c r="AB17" i="20"/>
  <c r="AI14" i="20"/>
  <c r="AH13" i="20"/>
  <c r="AA13" i="20"/>
  <c r="AG12" i="20"/>
  <c r="AA12" i="20"/>
  <c r="AI9" i="20"/>
  <c r="AB9" i="20"/>
  <c r="AI8" i="20"/>
  <c r="AB8" i="20"/>
  <c r="AH7" i="20"/>
  <c r="AA7" i="20"/>
  <c r="T23" i="20"/>
  <c r="U22" i="20"/>
  <c r="U17" i="20"/>
  <c r="U16" i="20"/>
  <c r="U15" i="20"/>
  <c r="T14" i="20"/>
  <c r="U13" i="20"/>
  <c r="S12" i="20"/>
  <c r="S10" i="20"/>
  <c r="U9" i="20"/>
  <c r="T7" i="20"/>
  <c r="S5" i="20"/>
  <c r="AI12" i="15"/>
  <c r="AH13" i="15"/>
  <c r="N23" i="20" l="1"/>
  <c r="M22" i="20"/>
  <c r="M22" i="15"/>
  <c r="U52" i="20"/>
  <c r="T51" i="20"/>
  <c r="AC58" i="20"/>
  <c r="AB57" i="20"/>
  <c r="N45" i="15"/>
  <c r="M44" i="15"/>
  <c r="N12" i="8"/>
  <c r="N13" i="8"/>
  <c r="M14" i="8"/>
  <c r="F7" i="8"/>
  <c r="G13" i="15"/>
  <c r="AB52" i="20"/>
  <c r="AC51" i="20"/>
  <c r="F23" i="20" l="1"/>
  <c r="M23" i="14" l="1"/>
  <c r="L22" i="14"/>
  <c r="N17" i="14"/>
  <c r="N15" i="14"/>
  <c r="N14" i="14"/>
  <c r="M13" i="14"/>
  <c r="N12" i="14"/>
  <c r="N26" i="19"/>
  <c r="M13" i="19"/>
  <c r="M25" i="19"/>
  <c r="N24" i="19"/>
  <c r="L23" i="19"/>
  <c r="L22" i="19"/>
  <c r="M64" i="14"/>
  <c r="N63" i="14"/>
  <c r="S62" i="14"/>
  <c r="L62" i="14"/>
  <c r="U61" i="14"/>
  <c r="L61" i="14"/>
  <c r="U57" i="14"/>
  <c r="N56" i="14"/>
  <c r="M54" i="14"/>
  <c r="N53" i="14"/>
  <c r="T52" i="14"/>
  <c r="M52" i="14"/>
  <c r="N51" i="14"/>
  <c r="U50" i="14"/>
  <c r="S49" i="14"/>
  <c r="T48" i="14"/>
  <c r="N48" i="14"/>
  <c r="T47" i="14"/>
  <c r="N47" i="14"/>
  <c r="U46" i="14"/>
  <c r="M46" i="14"/>
  <c r="L45" i="14"/>
  <c r="S44" i="14"/>
  <c r="L44" i="14"/>
  <c r="M15" i="19"/>
  <c r="N14" i="19"/>
  <c r="N12" i="19"/>
  <c r="N17" i="19"/>
  <c r="M7" i="19"/>
  <c r="L6" i="19"/>
  <c r="L5" i="19"/>
  <c r="N9" i="14"/>
  <c r="N8" i="14"/>
  <c r="M7" i="14"/>
  <c r="L6" i="14"/>
  <c r="L5" i="14"/>
  <c r="Q28" i="8" l="1"/>
  <c r="Q27" i="20"/>
  <c r="B28" i="20"/>
  <c r="Q28" i="19"/>
  <c r="C28" i="19"/>
  <c r="AE28" i="15"/>
  <c r="Q27" i="15"/>
  <c r="C28" i="15"/>
  <c r="D22" i="12"/>
  <c r="C22" i="12"/>
  <c r="E7" i="12"/>
  <c r="AA23" i="15"/>
  <c r="AB22" i="15"/>
  <c r="AB13" i="15"/>
  <c r="AB12" i="15"/>
  <c r="G9" i="8"/>
  <c r="G8" i="8"/>
  <c r="G14" i="20"/>
  <c r="F13" i="20"/>
  <c r="G12" i="20"/>
  <c r="Y48" i="20"/>
  <c r="Y47" i="20"/>
  <c r="Y46" i="20"/>
  <c r="X46" i="20"/>
  <c r="Y45" i="20"/>
  <c r="W45" i="20"/>
  <c r="Y44" i="20"/>
  <c r="X44" i="20"/>
  <c r="N14" i="20"/>
  <c r="N13" i="20"/>
  <c r="N17" i="20"/>
  <c r="N10" i="20"/>
  <c r="G24" i="8"/>
  <c r="F22" i="8"/>
  <c r="G17" i="8"/>
  <c r="F13" i="8"/>
  <c r="G12" i="8"/>
  <c r="G23" i="19"/>
  <c r="F22" i="19"/>
  <c r="G17" i="19"/>
  <c r="G14" i="19"/>
  <c r="F13" i="19"/>
  <c r="G12" i="19"/>
  <c r="AB10" i="15" l="1"/>
  <c r="AB9" i="15"/>
  <c r="AB17" i="15"/>
  <c r="AB8" i="15"/>
  <c r="AA7" i="15"/>
  <c r="S29" i="8"/>
  <c r="R30" i="8" s="1"/>
  <c r="J22" i="12" s="1"/>
  <c r="T29" i="8" l="1"/>
  <c r="R31" i="8" s="1"/>
  <c r="K22" i="12" s="1"/>
  <c r="U29" i="8"/>
  <c r="R32" i="8" s="1"/>
  <c r="L22" i="12" s="1"/>
  <c r="M7" i="20"/>
  <c r="M23" i="8"/>
  <c r="N22" i="8"/>
  <c r="N17" i="8"/>
  <c r="E9" i="20"/>
  <c r="G8" i="20"/>
  <c r="O22" i="12" l="1"/>
  <c r="R36" i="8"/>
  <c r="U18" i="15"/>
  <c r="T14" i="15"/>
  <c r="U13" i="15"/>
  <c r="U10" i="15"/>
  <c r="U9" i="15"/>
  <c r="T8" i="15"/>
  <c r="U7" i="15"/>
  <c r="S5" i="15"/>
  <c r="AG24" i="15" l="1"/>
  <c r="J27" i="8" l="1"/>
  <c r="C28" i="8"/>
  <c r="J27" i="20"/>
  <c r="J27" i="19"/>
  <c r="Q28" i="14"/>
  <c r="L10" i="15" l="1"/>
  <c r="F14" i="15" l="1"/>
  <c r="N29" i="8"/>
  <c r="K32" i="8" s="1"/>
  <c r="L21" i="12" s="1"/>
  <c r="M29" i="8"/>
  <c r="K31" i="8" s="1"/>
  <c r="K21" i="12" s="1"/>
  <c r="F7" i="12" l="1"/>
  <c r="D4" i="12"/>
  <c r="F29" i="8"/>
  <c r="D31" i="8" s="1"/>
  <c r="K20" i="12" s="1"/>
  <c r="T29" i="14" l="1"/>
  <c r="R31" i="14" s="1"/>
  <c r="U29" i="14"/>
  <c r="R32" i="14" s="1"/>
  <c r="S29" i="14"/>
  <c r="R30" i="14" s="1"/>
  <c r="R36" i="14" l="1"/>
  <c r="L6" i="8"/>
  <c r="L5" i="8"/>
  <c r="E5" i="8"/>
  <c r="E29" i="8" s="1"/>
  <c r="D30" i="8" s="1"/>
  <c r="J20" i="12" s="1"/>
  <c r="G29" i="8"/>
  <c r="D32" i="8" s="1"/>
  <c r="G21" i="12"/>
  <c r="F21" i="12"/>
  <c r="E21" i="12"/>
  <c r="D21" i="12"/>
  <c r="C21" i="12"/>
  <c r="G20" i="12"/>
  <c r="F20" i="12"/>
  <c r="E20" i="12"/>
  <c r="D20" i="12"/>
  <c r="C20" i="12"/>
  <c r="AE28" i="20"/>
  <c r="L29" i="8" l="1"/>
  <c r="K30" i="8" s="1"/>
  <c r="J21" i="12" s="1"/>
  <c r="O21" i="12" s="1"/>
  <c r="D36" i="8"/>
  <c r="L20" i="12"/>
  <c r="O20" i="12" s="1"/>
  <c r="K36" i="8" l="1"/>
  <c r="AG22" i="15"/>
  <c r="M15" i="15"/>
  <c r="M7" i="15"/>
  <c r="N14" i="15"/>
  <c r="N12" i="15"/>
  <c r="G23" i="15"/>
  <c r="E22" i="15"/>
  <c r="F12" i="15"/>
  <c r="F7" i="15"/>
  <c r="AI17" i="15" l="1"/>
  <c r="L6" i="20" l="1"/>
  <c r="Z6" i="19"/>
  <c r="AE28" i="19"/>
  <c r="X27" i="15"/>
  <c r="G6" i="12"/>
  <c r="D7" i="12"/>
  <c r="C7" i="12"/>
  <c r="C4" i="12"/>
  <c r="Z6" i="20"/>
  <c r="AG5" i="20"/>
  <c r="N13" i="15"/>
  <c r="G22" i="20"/>
  <c r="AG5" i="19"/>
  <c r="AG29" i="19" s="1"/>
  <c r="AF30" i="19" s="1"/>
  <c r="J14" i="12" s="1"/>
  <c r="T29" i="19"/>
  <c r="R31" i="19" s="1"/>
  <c r="K12" i="12" s="1"/>
  <c r="Z5" i="20"/>
  <c r="L5" i="20"/>
  <c r="G17" i="20"/>
  <c r="E5" i="20"/>
  <c r="E29" i="20" s="1"/>
  <c r="D30" i="20" s="1"/>
  <c r="Z5" i="19"/>
  <c r="E5" i="19"/>
  <c r="E29" i="19" s="1"/>
  <c r="D30" i="19" s="1"/>
  <c r="J10" i="12" s="1"/>
  <c r="Z6" i="15"/>
  <c r="AG5" i="15"/>
  <c r="AG29" i="15" s="1"/>
  <c r="AF30" i="15" s="1"/>
  <c r="J9" i="12" s="1"/>
  <c r="L6" i="15"/>
  <c r="N17" i="15"/>
  <c r="L5" i="15"/>
  <c r="Z5" i="15"/>
  <c r="G17" i="15"/>
  <c r="G8" i="15"/>
  <c r="E5" i="15"/>
  <c r="E29" i="15" s="1"/>
  <c r="D30" i="15" s="1"/>
  <c r="T29" i="20" l="1"/>
  <c r="R31" i="20" s="1"/>
  <c r="K17" i="12" s="1"/>
  <c r="AH29" i="20"/>
  <c r="AF31" i="20" s="1"/>
  <c r="K19" i="12" s="1"/>
  <c r="AG29" i="20"/>
  <c r="AF30" i="20" s="1"/>
  <c r="J19" i="12" s="1"/>
  <c r="U29" i="19"/>
  <c r="R32" i="19" s="1"/>
  <c r="L12" i="12" s="1"/>
  <c r="Z29" i="15"/>
  <c r="Y30" i="15" s="1"/>
  <c r="J8" i="12" s="1"/>
  <c r="Z29" i="20"/>
  <c r="Y30" i="20" s="1"/>
  <c r="J18" i="12" s="1"/>
  <c r="S29" i="19"/>
  <c r="R30" i="19" s="1"/>
  <c r="J12" i="12" s="1"/>
  <c r="AB29" i="20"/>
  <c r="Y32" i="20" s="1"/>
  <c r="L18" i="12" s="1"/>
  <c r="M29" i="20"/>
  <c r="K31" i="20" s="1"/>
  <c r="K16" i="12" s="1"/>
  <c r="S29" i="20"/>
  <c r="R30" i="20" s="1"/>
  <c r="J17" i="12" s="1"/>
  <c r="G29" i="20"/>
  <c r="D32" i="20" s="1"/>
  <c r="L15" i="12" s="1"/>
  <c r="U29" i="20"/>
  <c r="R32" i="20" s="1"/>
  <c r="L17" i="12" s="1"/>
  <c r="AA29" i="19"/>
  <c r="Y31" i="19" s="1"/>
  <c r="K13" i="12" s="1"/>
  <c r="N29" i="20"/>
  <c r="K32" i="20" s="1"/>
  <c r="L16" i="12" s="1"/>
  <c r="J5" i="12"/>
  <c r="J15" i="12"/>
  <c r="N29" i="19"/>
  <c r="K32" i="19" s="1"/>
  <c r="L11" i="12" s="1"/>
  <c r="AA29" i="20"/>
  <c r="Y31" i="20" s="1"/>
  <c r="L29" i="15"/>
  <c r="K30" i="15" s="1"/>
  <c r="J6" i="12" s="1"/>
  <c r="F29" i="15"/>
  <c r="D31" i="15" s="1"/>
  <c r="K5" i="12" s="1"/>
  <c r="G29" i="15"/>
  <c r="D32" i="15" s="1"/>
  <c r="L5" i="12" s="1"/>
  <c r="M29" i="19"/>
  <c r="K31" i="19" s="1"/>
  <c r="K11" i="12" s="1"/>
  <c r="L29" i="20"/>
  <c r="K30" i="20" s="1"/>
  <c r="J16" i="12" s="1"/>
  <c r="AI29" i="20"/>
  <c r="AF32" i="20" s="1"/>
  <c r="L19" i="12" s="1"/>
  <c r="F29" i="20"/>
  <c r="D31" i="20" s="1"/>
  <c r="K15" i="12" s="1"/>
  <c r="AH29" i="19"/>
  <c r="AF31" i="19" s="1"/>
  <c r="K14" i="12" s="1"/>
  <c r="AI29" i="19"/>
  <c r="AF32" i="19" s="1"/>
  <c r="L14" i="12" s="1"/>
  <c r="AB29" i="19"/>
  <c r="Y32" i="19" s="1"/>
  <c r="L13" i="12" s="1"/>
  <c r="Z29" i="19"/>
  <c r="Y30" i="19" s="1"/>
  <c r="J13" i="12" s="1"/>
  <c r="L29" i="19"/>
  <c r="K30" i="19" s="1"/>
  <c r="J11" i="12" s="1"/>
  <c r="F29" i="19"/>
  <c r="D31" i="19" s="1"/>
  <c r="K10" i="12" s="1"/>
  <c r="G29" i="19"/>
  <c r="D32" i="19" s="1"/>
  <c r="L10" i="12" s="1"/>
  <c r="AA29" i="15"/>
  <c r="Y31" i="15" s="1"/>
  <c r="K8" i="12" s="1"/>
  <c r="AI29" i="15"/>
  <c r="AF32" i="15" s="1"/>
  <c r="L9" i="12" s="1"/>
  <c r="AH29" i="15"/>
  <c r="AF31" i="15" s="1"/>
  <c r="K9" i="12" s="1"/>
  <c r="AB29" i="15"/>
  <c r="Y32" i="15" s="1"/>
  <c r="L8" i="12" s="1"/>
  <c r="U29" i="15"/>
  <c r="R32" i="15" s="1"/>
  <c r="L7" i="12" s="1"/>
  <c r="S29" i="15"/>
  <c r="R30" i="15" s="1"/>
  <c r="J7" i="12" s="1"/>
  <c r="T29" i="15"/>
  <c r="R31" i="15" s="1"/>
  <c r="K7" i="12" s="1"/>
  <c r="N29" i="15"/>
  <c r="K32" i="15" s="1"/>
  <c r="L6" i="12" s="1"/>
  <c r="M29" i="15"/>
  <c r="K31" i="15" s="1"/>
  <c r="K6" i="12" s="1"/>
  <c r="K4" i="12"/>
  <c r="J4" i="12"/>
  <c r="M29" i="14"/>
  <c r="K31" i="14" s="1"/>
  <c r="K3" i="12" s="1"/>
  <c r="J27" i="14"/>
  <c r="O5" i="12" l="1"/>
  <c r="O7" i="12"/>
  <c r="R36" i="20"/>
  <c r="R36" i="19"/>
  <c r="K36" i="19"/>
  <c r="D36" i="15"/>
  <c r="D36" i="20"/>
  <c r="K36" i="20"/>
  <c r="Y36" i="20"/>
  <c r="K18" i="12"/>
  <c r="AF36" i="20"/>
  <c r="K36" i="15"/>
  <c r="AF36" i="19"/>
  <c r="Y36" i="19"/>
  <c r="D36" i="19"/>
  <c r="R36" i="15"/>
  <c r="Y36" i="15"/>
  <c r="AF36" i="15"/>
  <c r="N29" i="14"/>
  <c r="K32" i="14" s="1"/>
  <c r="L3" i="12" s="1"/>
  <c r="L29" i="14"/>
  <c r="K30" i="14" s="1"/>
  <c r="J3" i="12" s="1"/>
  <c r="O3" i="12" l="1"/>
  <c r="L4" i="12"/>
  <c r="K36" i="14"/>
  <c r="X27" i="19" l="1"/>
  <c r="C19" i="12" l="1"/>
  <c r="G9" i="12" l="1"/>
  <c r="F9" i="12"/>
  <c r="E9" i="12"/>
  <c r="D9" i="12"/>
  <c r="C14" i="12"/>
  <c r="C13" i="12"/>
  <c r="C9" i="12"/>
  <c r="G8" i="12"/>
  <c r="F8" i="12"/>
  <c r="E8" i="12"/>
  <c r="D8" i="12"/>
  <c r="C8" i="12"/>
  <c r="X27" i="20"/>
  <c r="J27" i="15"/>
  <c r="G5" i="12" l="1"/>
  <c r="O19" i="12" l="1"/>
  <c r="O18" i="12"/>
  <c r="O17" i="12"/>
  <c r="O16" i="12"/>
  <c r="O15" i="12"/>
  <c r="O14" i="12"/>
  <c r="O13" i="12"/>
  <c r="O12" i="12"/>
  <c r="O11" i="12"/>
  <c r="O10" i="12"/>
  <c r="O9" i="12"/>
  <c r="O8" i="12"/>
  <c r="O6" i="12"/>
  <c r="O4" i="12"/>
  <c r="C3" i="12" l="1"/>
  <c r="D3" i="12"/>
  <c r="E3" i="12"/>
  <c r="F3" i="12"/>
  <c r="G3" i="12"/>
  <c r="C5" i="12"/>
  <c r="D5" i="12"/>
  <c r="E5" i="12"/>
  <c r="F5" i="12"/>
  <c r="C6" i="12"/>
  <c r="D6" i="12"/>
  <c r="E6" i="12"/>
  <c r="F6" i="12"/>
</calcChain>
</file>

<file path=xl/sharedStrings.xml><?xml version="1.0" encoding="utf-8"?>
<sst xmlns="http://schemas.openxmlformats.org/spreadsheetml/2006/main" count="1031" uniqueCount="390">
  <si>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</si>
  <si>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</si>
  <si>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</si>
  <si>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</si>
  <si>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</si>
  <si>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</si>
  <si>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</si>
  <si>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</si>
  <si>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</si>
  <si>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</si>
  <si>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</si>
  <si>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</si>
  <si>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</si>
  <si>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</si>
  <si>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</si>
  <si>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營養供應比例</t>
    <phoneticPr fontId="1" type="noConversion"/>
  </si>
  <si>
    <t>年級</t>
    <phoneticPr fontId="1" type="noConversion"/>
  </si>
  <si>
    <t>本公司一律使用國產豬、牛肉食材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</si>
  <si>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</si>
  <si>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</si>
  <si>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</si>
  <si>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</si>
  <si>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</si>
  <si>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</si>
  <si>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</si>
  <si>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</si>
  <si>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</si>
  <si>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</si>
  <si>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</si>
  <si>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>高麗菜</t>
    <phoneticPr fontId="1" type="noConversion"/>
  </si>
  <si>
    <t>糙米</t>
    <phoneticPr fontId="1" type="noConversion"/>
  </si>
  <si>
    <t xml:space="preserve"> 星期五</t>
  </si>
  <si>
    <t>白米</t>
  </si>
  <si>
    <t>食材</t>
    <phoneticPr fontId="1" type="noConversion"/>
  </si>
  <si>
    <t>豆魚蛋肉類(份)</t>
  </si>
  <si>
    <t>本公司一律使用國產豬、牛肉食材</t>
    <phoneticPr fontId="1" type="noConversion"/>
  </si>
  <si>
    <t>有機蔬菜</t>
  </si>
  <si>
    <t>水果(份)</t>
    <phoneticPr fontId="1" type="noConversion"/>
  </si>
  <si>
    <t>菜名/烹調法</t>
  </si>
  <si>
    <t>材料</t>
  </si>
  <si>
    <t>高麗菜、絲瓜、大白菜、豆芽菜、鵝白菜、西芹</t>
  </si>
  <si>
    <t>雞蛋</t>
  </si>
  <si>
    <t>適量</t>
  </si>
  <si>
    <t>水果</t>
  </si>
  <si>
    <t>地瓜葉、青江菜、菠菜、韭菜花、大.小黃瓜、芥藍、空心菜、雪裡紅、杏菜、油菜、菜豆</t>
  </si>
  <si>
    <t>深色青菜</t>
  </si>
  <si>
    <t>白米飯</t>
  </si>
  <si>
    <t>年級</t>
    <phoneticPr fontId="1" type="noConversion"/>
  </si>
  <si>
    <t>糙米飯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</si>
  <si>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</si>
  <si>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</si>
  <si>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</si>
  <si>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</si>
  <si>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</si>
  <si>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</si>
  <si>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</si>
  <si>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</si>
  <si>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</si>
  <si>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</si>
  <si>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時蔬青菜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</si>
  <si>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</si>
  <si>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</si>
  <si>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</si>
  <si>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</si>
  <si>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二</t>
    <phoneticPr fontId="1" type="noConversion"/>
  </si>
  <si>
    <t>三</t>
    <phoneticPr fontId="1" type="noConversion"/>
  </si>
  <si>
    <t>二</t>
    <phoneticPr fontId="1" type="noConversion"/>
  </si>
  <si>
    <t>絞肉</t>
    <phoneticPr fontId="1" type="noConversion"/>
  </si>
  <si>
    <t>全榖雜糧類(份)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</si>
  <si>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</si>
  <si>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</si>
  <si>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</si>
  <si>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有機青菜</t>
    <phoneticPr fontId="1" type="noConversion"/>
  </si>
  <si>
    <t>※每日供應四菜一湯，若遇特殊情形(如颱風天、缺貨、停水【電】)請校方午秘委員允許廠商更改菜單，謝謝!</t>
    <phoneticPr fontId="1" type="noConversion"/>
  </si>
  <si>
    <t>※每週1次有機蔬菜。</t>
    <phoneticPr fontId="1" type="noConversion"/>
  </si>
  <si>
    <t>食譜設計:陳采瑜</t>
    <phoneticPr fontId="1" type="noConversion"/>
  </si>
  <si>
    <t xml:space="preserve">執行秘書: </t>
    <phoneticPr fontId="1" type="noConversion"/>
  </si>
  <si>
    <t xml:space="preserve"> 主任:</t>
    <phoneticPr fontId="1" type="noConversion"/>
  </si>
  <si>
    <t>校長:</t>
    <phoneticPr fontId="1" type="noConversion"/>
  </si>
  <si>
    <t>副 食二</t>
    <phoneticPr fontId="1" type="noConversion"/>
  </si>
  <si>
    <t>供應人數：  人</t>
    <phoneticPr fontId="1" type="noConversion"/>
  </si>
  <si>
    <t>供應人數：人</t>
    <phoneticPr fontId="1" type="noConversion"/>
  </si>
  <si>
    <t>附註</t>
    <phoneticPr fontId="1" type="noConversion"/>
  </si>
  <si>
    <t>水果</t>
    <phoneticPr fontId="1" type="noConversion"/>
  </si>
  <si>
    <t>總熱量</t>
  </si>
  <si>
    <t>水果</t>
    <phoneticPr fontId="1" type="noConversion"/>
  </si>
  <si>
    <t>1份</t>
    <phoneticPr fontId="1" type="noConversion"/>
  </si>
  <si>
    <t>其他</t>
    <phoneticPr fontId="1" type="noConversion"/>
  </si>
  <si>
    <t>1份</t>
    <phoneticPr fontId="1" type="noConversion"/>
  </si>
  <si>
    <t>水果</t>
    <phoneticPr fontId="1" type="noConversion"/>
  </si>
  <si>
    <t>其他</t>
    <phoneticPr fontId="1" type="noConversion"/>
  </si>
  <si>
    <t>全榖雜糧類(份)</t>
    <phoneticPr fontId="1" type="noConversion"/>
  </si>
  <si>
    <t>油脂與堅果種子類(份)</t>
    <phoneticPr fontId="1" type="noConversion"/>
  </si>
  <si>
    <t>熱量(大卡)</t>
    <phoneticPr fontId="1" type="noConversion"/>
  </si>
  <si>
    <t>有機青菜</t>
    <phoneticPr fontId="1" type="noConversion"/>
  </si>
  <si>
    <t>深色青菜</t>
    <phoneticPr fontId="1" type="noConversion"/>
  </si>
  <si>
    <t>紅蘿蔔</t>
    <phoneticPr fontId="1" type="noConversion"/>
  </si>
  <si>
    <t>麻婆豆腐(煮)</t>
  </si>
  <si>
    <t>糙米飯</t>
    <phoneticPr fontId="1" type="noConversion"/>
  </si>
  <si>
    <t>白米</t>
    <phoneticPr fontId="1" type="noConversion"/>
  </si>
  <si>
    <t>高麗菜</t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</si>
  <si>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</si>
  <si>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</si>
  <si>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c</t>
    <phoneticPr fontId="1" type="noConversion"/>
  </si>
  <si>
    <t>p</t>
    <phoneticPr fontId="1" type="noConversion"/>
  </si>
  <si>
    <t>v</t>
    <phoneticPr fontId="1" type="noConversion"/>
  </si>
  <si>
    <t>備註</t>
  </si>
  <si>
    <t>洋蔥</t>
    <phoneticPr fontId="1" type="noConversion"/>
  </si>
  <si>
    <t>有機蔬菜</t>
    <phoneticPr fontId="1" type="noConversion"/>
  </si>
  <si>
    <t>全穀根莖類(份)</t>
    <phoneticPr fontId="1" type="noConversion"/>
  </si>
  <si>
    <t>有機高麗菜</t>
    <phoneticPr fontId="1" type="noConversion"/>
  </si>
  <si>
    <t>精進計畫</t>
    <phoneticPr fontId="1" type="noConversion"/>
  </si>
  <si>
    <t>200ml</t>
    <phoneticPr fontId="1" type="noConversion"/>
  </si>
  <si>
    <t>豆芽菜</t>
    <phoneticPr fontId="1" type="noConversion"/>
  </si>
  <si>
    <t>味噌豆腐湯</t>
    <phoneticPr fontId="1" type="noConversion"/>
  </si>
  <si>
    <t>豆腐</t>
    <phoneticPr fontId="1" type="noConversion"/>
  </si>
  <si>
    <t>味噌</t>
    <phoneticPr fontId="1" type="noConversion"/>
  </si>
  <si>
    <t>適量</t>
    <phoneticPr fontId="1" type="noConversion"/>
  </si>
  <si>
    <t>肉丁</t>
    <phoneticPr fontId="36" type="noConversion"/>
  </si>
  <si>
    <t>濕筍干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</si>
  <si>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</si>
  <si>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t>日期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</si>
  <si>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</si>
  <si>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星期三</t>
    <phoneticPr fontId="1" type="noConversion"/>
  </si>
  <si>
    <t>日期</t>
    <phoneticPr fontId="1" type="noConversion"/>
  </si>
  <si>
    <t>星期三</t>
    <phoneticPr fontId="1" type="noConversion"/>
  </si>
  <si>
    <t>關東煮(煮)</t>
    <phoneticPr fontId="1" type="noConversion"/>
  </si>
  <si>
    <t>椒鹽魚丁(炸)</t>
    <phoneticPr fontId="1" type="noConversion"/>
  </si>
  <si>
    <t>白菜滷(煮)</t>
    <phoneticPr fontId="1" type="noConversion"/>
  </si>
  <si>
    <t>南瓜蛋花湯</t>
    <phoneticPr fontId="1" type="noConversion"/>
  </si>
  <si>
    <t>香菇</t>
    <phoneticPr fontId="1" type="noConversion"/>
  </si>
  <si>
    <t>山東白</t>
    <phoneticPr fontId="1" type="noConversion"/>
  </si>
  <si>
    <t>紅蘿蔔</t>
    <phoneticPr fontId="1" type="noConversion"/>
  </si>
  <si>
    <t>雞蛋</t>
    <phoneticPr fontId="1" type="noConversion"/>
  </si>
  <si>
    <t>白蘿蔔</t>
  </si>
  <si>
    <t>蘿蔔玉米湯</t>
    <phoneticPr fontId="1" type="noConversion"/>
  </si>
  <si>
    <t>九層塔</t>
  </si>
  <si>
    <t>薑片</t>
  </si>
  <si>
    <t>三杯雞(炒)</t>
    <phoneticPr fontId="1" type="noConversion"/>
  </si>
  <si>
    <t>香菇高麗菜(炒)</t>
    <phoneticPr fontId="1" type="noConversion"/>
  </si>
  <si>
    <t>肉丁</t>
  </si>
  <si>
    <t>銀蘿燒肉(滷)</t>
    <phoneticPr fontId="1" type="noConversion"/>
  </si>
  <si>
    <t>海芽蛋花湯</t>
    <phoneticPr fontId="1" type="noConversion"/>
  </si>
  <si>
    <t>義式嫩雞(煮)</t>
    <phoneticPr fontId="1" type="noConversion"/>
  </si>
  <si>
    <t>光雞丁</t>
    <phoneticPr fontId="1" type="noConversion"/>
  </si>
  <si>
    <t>日式味噌湯</t>
    <phoneticPr fontId="1" type="noConversion"/>
  </si>
  <si>
    <t>糖醋雞丁(炒)</t>
    <phoneticPr fontId="1" type="noConversion"/>
  </si>
  <si>
    <t>台式打拋肉(炒)</t>
    <phoneticPr fontId="1" type="noConversion"/>
  </si>
  <si>
    <t>海帶雙絲(炒)</t>
    <phoneticPr fontId="1" type="noConversion"/>
  </si>
  <si>
    <t>4/2</t>
  </si>
  <si>
    <t>4/9</t>
  </si>
  <si>
    <t>4/10</t>
  </si>
  <si>
    <t>4/11</t>
  </si>
  <si>
    <t>4/18</t>
  </si>
  <si>
    <t>4/23</t>
  </si>
  <si>
    <t>4/16</t>
  </si>
  <si>
    <t>4/17</t>
  </si>
  <si>
    <t>4/24</t>
  </si>
  <si>
    <t>4/25</t>
  </si>
  <si>
    <t>青蔥炒蛋(炒)</t>
    <phoneticPr fontId="1" type="noConversion"/>
  </si>
  <si>
    <t>光雞丁</t>
    <phoneticPr fontId="1" type="noConversion"/>
  </si>
  <si>
    <t>肉絲</t>
    <phoneticPr fontId="1" type="noConversion"/>
  </si>
  <si>
    <t>馬鈴薯</t>
    <phoneticPr fontId="1" type="noConversion"/>
  </si>
  <si>
    <t>義大利香料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</si>
  <si>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</si>
  <si>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</si>
  <si>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學校採購量(kg)</t>
    <phoneticPr fontId="1" type="noConversion"/>
  </si>
  <si>
    <t>玉米濃湯</t>
    <phoneticPr fontId="1" type="noConversion"/>
  </si>
  <si>
    <t>杏鮑菇</t>
    <phoneticPr fontId="1" type="noConversion"/>
  </si>
  <si>
    <t>油蔥酥</t>
    <phoneticPr fontId="1" type="noConversion"/>
  </si>
  <si>
    <t>小黃瓜</t>
    <phoneticPr fontId="1" type="noConversion"/>
  </si>
  <si>
    <t>紅蘿蔔</t>
    <phoneticPr fontId="1" type="noConversion"/>
  </si>
  <si>
    <t>高麗菜</t>
    <phoneticPr fontId="1" type="noConversion"/>
  </si>
  <si>
    <t>木耳</t>
    <phoneticPr fontId="1" type="noConversion"/>
  </si>
  <si>
    <t>雞蛋</t>
    <phoneticPr fontId="1" type="noConversion"/>
  </si>
  <si>
    <t>刈包</t>
    <phoneticPr fontId="1" type="noConversion"/>
  </si>
  <si>
    <t>刈包*1</t>
    <phoneticPr fontId="1" type="noConversion"/>
  </si>
  <si>
    <t>魯肉片</t>
    <phoneticPr fontId="1" type="noConversion"/>
  </si>
  <si>
    <t>肉片</t>
    <phoneticPr fontId="36" type="noConversion"/>
  </si>
  <si>
    <t>酸菜</t>
    <phoneticPr fontId="1" type="noConversion"/>
  </si>
  <si>
    <t>花生糖粉</t>
    <phoneticPr fontId="1" type="noConversion"/>
  </si>
  <si>
    <t>台式炒米粉(炒)</t>
    <phoneticPr fontId="1" type="noConversion"/>
  </si>
  <si>
    <t>米粉(濕)</t>
    <phoneticPr fontId="1" type="noConversion"/>
  </si>
  <si>
    <t>香菇</t>
    <phoneticPr fontId="1" type="noConversion"/>
  </si>
  <si>
    <t>龍骨</t>
    <phoneticPr fontId="1" type="noConversion"/>
  </si>
  <si>
    <t>脆筍絲</t>
    <phoneticPr fontId="1" type="noConversion"/>
  </si>
  <si>
    <t>豆瓣醬</t>
    <phoneticPr fontId="1" type="noConversion"/>
  </si>
  <si>
    <t>青蔥</t>
    <phoneticPr fontId="1" type="noConversion"/>
  </si>
  <si>
    <t>海芽</t>
    <phoneticPr fontId="1" type="noConversion"/>
  </si>
  <si>
    <t>大黃瓜</t>
    <phoneticPr fontId="1" type="noConversion"/>
  </si>
  <si>
    <t>洋蔥</t>
    <phoneticPr fontId="1" type="noConversion"/>
  </si>
  <si>
    <t>味增</t>
    <phoneticPr fontId="1" type="noConversion"/>
  </si>
  <si>
    <t>雞胸丁</t>
    <phoneticPr fontId="1" type="noConversion"/>
  </si>
  <si>
    <t>玉米粒</t>
    <phoneticPr fontId="1" type="noConversion"/>
  </si>
  <si>
    <t>豬絞肉</t>
    <phoneticPr fontId="1" type="noConversion"/>
  </si>
  <si>
    <t>九層塔</t>
    <phoneticPr fontId="1" type="noConversion"/>
  </si>
  <si>
    <t>薑絲</t>
    <phoneticPr fontId="1" type="noConversion"/>
  </si>
  <si>
    <t>海帶絲</t>
    <phoneticPr fontId="1" type="noConversion"/>
  </si>
  <si>
    <t>南瓜</t>
    <phoneticPr fontId="1" type="noConversion"/>
  </si>
  <si>
    <t>雞蛋</t>
    <phoneticPr fontId="1" type="noConversion"/>
  </si>
  <si>
    <t>白蘿蔔</t>
    <phoneticPr fontId="1" type="noConversion"/>
  </si>
  <si>
    <t>毛豆</t>
    <phoneticPr fontId="1" type="noConversion"/>
  </si>
  <si>
    <t>香菜</t>
    <phoneticPr fontId="1" type="noConversion"/>
  </si>
  <si>
    <t>適量</t>
    <phoneticPr fontId="1" type="noConversion"/>
  </si>
  <si>
    <t>水果</t>
    <phoneticPr fontId="1" type="noConversion"/>
  </si>
  <si>
    <t>水果</t>
    <phoneticPr fontId="1" type="noConversion"/>
  </si>
  <si>
    <t>1 份</t>
    <phoneticPr fontId="1" type="noConversion"/>
  </si>
  <si>
    <t>蘿蔔魚丸湯</t>
    <phoneticPr fontId="1" type="noConversion"/>
  </si>
  <si>
    <t>魚丸</t>
    <phoneticPr fontId="1" type="noConversion"/>
  </si>
  <si>
    <t>米血糕(20)</t>
    <phoneticPr fontId="1" type="noConversion"/>
  </si>
  <si>
    <t>肉絲蛋炒飯(炒)</t>
    <phoneticPr fontId="1" type="noConversion"/>
  </si>
  <si>
    <t>肉絲</t>
    <phoneticPr fontId="1" type="noConversion"/>
  </si>
  <si>
    <t>玉米粒</t>
    <phoneticPr fontId="1" type="noConversion"/>
  </si>
  <si>
    <t>黃瓜</t>
    <phoneticPr fontId="1" type="noConversion"/>
  </si>
  <si>
    <t>二砂糖</t>
    <phoneticPr fontId="1" type="noConversion"/>
  </si>
  <si>
    <t>絲瓜</t>
    <phoneticPr fontId="1" type="noConversion"/>
  </si>
  <si>
    <t>枸杞</t>
    <phoneticPr fontId="1" type="noConversion"/>
  </si>
  <si>
    <t>牛排麵</t>
    <phoneticPr fontId="1" type="noConversion"/>
  </si>
  <si>
    <t>紅燒豬肉麵(湯料)</t>
    <phoneticPr fontId="1" type="noConversion"/>
  </si>
  <si>
    <t>肉丁</t>
    <phoneticPr fontId="1" type="noConversion"/>
  </si>
  <si>
    <t>滷包</t>
    <phoneticPr fontId="1" type="noConversion"/>
  </si>
  <si>
    <t>番茄</t>
    <phoneticPr fontId="1" type="noConversion"/>
  </si>
  <si>
    <t>白蘿蔔</t>
    <phoneticPr fontId="1" type="noConversion"/>
  </si>
  <si>
    <t>榨菜肉絲湯</t>
    <phoneticPr fontId="1" type="noConversion"/>
  </si>
  <si>
    <t>榨菜</t>
    <phoneticPr fontId="1" type="noConversion"/>
  </si>
  <si>
    <t>什錦豆干(炒)</t>
    <phoneticPr fontId="1" type="noConversion"/>
  </si>
  <si>
    <t>豆乾丁</t>
    <phoneticPr fontId="1" type="noConversion"/>
  </si>
  <si>
    <t>金針菇</t>
    <phoneticPr fontId="1" type="noConversion"/>
  </si>
  <si>
    <t>里肌肉排</t>
    <phoneticPr fontId="1" type="noConversion"/>
  </si>
  <si>
    <t>銀芽肉絲(炒)</t>
    <phoneticPr fontId="1" type="noConversion"/>
  </si>
  <si>
    <t>瓠瓜龍骨湯</t>
    <phoneticPr fontId="1" type="noConversion"/>
  </si>
  <si>
    <t>瓠瓜</t>
    <phoneticPr fontId="1" type="noConversion"/>
  </si>
  <si>
    <t>芹菜</t>
    <phoneticPr fontId="1" type="noConversion"/>
  </si>
  <si>
    <t>香菇滷肉燥</t>
    <phoneticPr fontId="1" type="noConversion"/>
  </si>
  <si>
    <t>珍菇肉絲湯</t>
    <phoneticPr fontId="1" type="noConversion"/>
  </si>
  <si>
    <t>白米飯</t>
    <phoneticPr fontId="1" type="noConversion"/>
  </si>
  <si>
    <t>4/7</t>
    <phoneticPr fontId="1" type="noConversion"/>
  </si>
  <si>
    <t>4/8</t>
  </si>
  <si>
    <t>4/14</t>
    <phoneticPr fontId="1" type="noConversion"/>
  </si>
  <si>
    <t>4/15</t>
  </si>
  <si>
    <t>4/21</t>
    <phoneticPr fontId="1" type="noConversion"/>
  </si>
  <si>
    <t>4/22</t>
  </si>
  <si>
    <t>4/28</t>
    <phoneticPr fontId="1" type="noConversion"/>
  </si>
  <si>
    <t>4/29</t>
  </si>
  <si>
    <t>4/30</t>
  </si>
  <si>
    <t>4/1</t>
    <phoneticPr fontId="1" type="noConversion"/>
  </si>
  <si>
    <t>4月9日(簡餐日)</t>
    <phoneticPr fontId="1" type="noConversion"/>
  </si>
  <si>
    <t>4月16日(簡餐日)</t>
    <phoneticPr fontId="1" type="noConversion"/>
  </si>
  <si>
    <t>洋蔥肉絲(煮)</t>
    <phoneticPr fontId="1" type="noConversion"/>
  </si>
  <si>
    <t>蕃茄</t>
    <phoneticPr fontId="1" type="noConversion"/>
  </si>
  <si>
    <t>蠔油燒鴨(煮)</t>
    <phoneticPr fontId="1" type="noConversion"/>
  </si>
  <si>
    <t>肉片</t>
    <phoneticPr fontId="1" type="noConversion"/>
  </si>
  <si>
    <t>薯條</t>
    <phoneticPr fontId="1" type="noConversion"/>
  </si>
  <si>
    <t>龍骨</t>
    <phoneticPr fontId="1" type="noConversion"/>
  </si>
  <si>
    <t>蕃茄</t>
    <phoneticPr fontId="1" type="noConversion"/>
  </si>
  <si>
    <t>芋頭絞肉(煮)</t>
    <phoneticPr fontId="1" type="noConversion"/>
  </si>
  <si>
    <t>芋頭丁</t>
    <phoneticPr fontId="1" type="noConversion"/>
  </si>
  <si>
    <t>絞肉</t>
    <phoneticPr fontId="1" type="noConversion"/>
  </si>
  <si>
    <t>筍絲排骨湯</t>
    <phoneticPr fontId="1" type="noConversion"/>
  </si>
  <si>
    <t>黑胡椒雞丁(煮)</t>
    <phoneticPr fontId="1" type="noConversion"/>
  </si>
  <si>
    <t>鴨肉</t>
    <phoneticPr fontId="1" type="noConversion"/>
  </si>
  <si>
    <t>滷包</t>
    <phoneticPr fontId="1" type="noConversion"/>
  </si>
  <si>
    <t>薑片</t>
    <phoneticPr fontId="1" type="noConversion"/>
  </si>
  <si>
    <t>綠豆仁</t>
    <phoneticPr fontId="1" type="noConversion"/>
  </si>
  <si>
    <t>綠豆饌</t>
    <phoneticPr fontId="1" type="noConversion"/>
  </si>
  <si>
    <t>豆奶</t>
    <phoneticPr fontId="1" type="noConversion"/>
  </si>
  <si>
    <t>黃瓜排骨湯</t>
    <phoneticPr fontId="1" type="noConversion"/>
  </si>
  <si>
    <t>黑輪</t>
    <phoneticPr fontId="1" type="noConversion"/>
  </si>
  <si>
    <t>1條</t>
    <phoneticPr fontId="1" type="noConversion"/>
  </si>
  <si>
    <t>1個</t>
    <phoneticPr fontId="1" type="noConversion"/>
  </si>
  <si>
    <t>200ml</t>
    <phoneticPr fontId="1" type="noConversion"/>
  </si>
  <si>
    <t>330ml</t>
    <phoneticPr fontId="1" type="noConversion"/>
  </si>
  <si>
    <t>一顆</t>
    <phoneticPr fontId="1" type="noConversion"/>
  </si>
  <si>
    <t>鹹酥雞(炸)</t>
    <phoneticPr fontId="1" type="noConversion"/>
  </si>
  <si>
    <t>光雞丁</t>
  </si>
  <si>
    <t>九層塔</t>
    <phoneticPr fontId="1" type="noConversion"/>
  </si>
  <si>
    <t>烏龍麵</t>
  </si>
  <si>
    <t>烏龍麵</t>
    <phoneticPr fontId="1" type="noConversion"/>
  </si>
  <si>
    <t>蒜香豬排(煎)</t>
    <phoneticPr fontId="1" type="noConversion"/>
  </si>
  <si>
    <t>蘿蔔龍骨湯</t>
    <phoneticPr fontId="1" type="noConversion"/>
  </si>
  <si>
    <t>蘿蔔</t>
  </si>
  <si>
    <t>1個</t>
    <phoneticPr fontId="1" type="noConversion"/>
  </si>
  <si>
    <t>1個</t>
    <phoneticPr fontId="1" type="noConversion"/>
  </si>
  <si>
    <t>食材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</si>
  <si>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</si>
  <si>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</si>
  <si>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</si>
  <si>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肉絲</t>
    <phoneticPr fontId="1" type="noConversion"/>
  </si>
  <si>
    <t>150ml</t>
    <phoneticPr fontId="1" type="noConversion"/>
  </si>
  <si>
    <t>100g</t>
    <phoneticPr fontId="1" type="noConversion"/>
  </si>
  <si>
    <t>精進</t>
    <phoneticPr fontId="1" type="noConversion"/>
  </si>
  <si>
    <t>其他</t>
    <phoneticPr fontId="1" type="noConversion"/>
  </si>
  <si>
    <t>咖哩粉</t>
    <phoneticPr fontId="1" type="noConversion"/>
  </si>
  <si>
    <t>青花菜(冷凍)</t>
    <phoneticPr fontId="1" type="noConversion"/>
  </si>
  <si>
    <t>咖哩湯烏龍</t>
    <phoneticPr fontId="1" type="noConversion"/>
  </si>
  <si>
    <t>洋蔥</t>
    <phoneticPr fontId="1" type="noConversion"/>
  </si>
  <si>
    <t>香菇</t>
    <phoneticPr fontId="1" type="noConversion"/>
  </si>
  <si>
    <t>甜椒</t>
    <phoneticPr fontId="1" type="noConversion"/>
  </si>
  <si>
    <t>杏鮑菇</t>
    <phoneticPr fontId="1" type="noConversion"/>
  </si>
  <si>
    <t>適量</t>
    <phoneticPr fontId="1" type="noConversion"/>
  </si>
  <si>
    <t>冬瓜</t>
    <phoneticPr fontId="1" type="noConversion"/>
  </si>
  <si>
    <t>蔬菜蛋花湯</t>
    <phoneticPr fontId="1" type="noConversion"/>
  </si>
  <si>
    <t>雞蛋</t>
    <phoneticPr fontId="1" type="noConversion"/>
  </si>
  <si>
    <t>山東白</t>
    <phoneticPr fontId="1" type="noConversion"/>
  </si>
  <si>
    <t>油蔥酥</t>
    <phoneticPr fontId="1" type="noConversion"/>
  </si>
  <si>
    <t>香菇</t>
    <phoneticPr fontId="1" type="noConversion"/>
  </si>
  <si>
    <t>白芝麻</t>
    <phoneticPr fontId="1" type="noConversion"/>
  </si>
  <si>
    <t>適量</t>
    <phoneticPr fontId="1" type="noConversion"/>
  </si>
  <si>
    <t>冬瓜</t>
    <phoneticPr fontId="1" type="noConversion"/>
  </si>
  <si>
    <t>蜜汁雞(炒)</t>
    <phoneticPr fontId="1" type="noConversion"/>
  </si>
  <si>
    <t>地瓜丁</t>
    <phoneticPr fontId="1" type="noConversion"/>
  </si>
  <si>
    <t>豆干</t>
    <phoneticPr fontId="1" type="noConversion"/>
  </si>
  <si>
    <t>雞胸肉片</t>
    <phoneticPr fontId="1" type="noConversion"/>
  </si>
  <si>
    <t>黃瓜雞片(炒)</t>
    <phoneticPr fontId="1" type="noConversion"/>
  </si>
  <si>
    <t>冬瓜</t>
    <phoneticPr fontId="1" type="noConversion"/>
  </si>
  <si>
    <t>絞肉</t>
    <phoneticPr fontId="1" type="noConversion"/>
  </si>
  <si>
    <t>冬瓜燜肉(煮)</t>
    <phoneticPr fontId="1" type="noConversion"/>
  </si>
  <si>
    <t>薑絲</t>
    <phoneticPr fontId="1" type="noConversion"/>
  </si>
  <si>
    <t>紅蘿蔔</t>
    <phoneticPr fontId="1" type="noConversion"/>
  </si>
  <si>
    <t>花椰菜炒肉絲（炒﹚</t>
    <phoneticPr fontId="1" type="noConversion"/>
  </si>
  <si>
    <t>肉絲</t>
    <phoneticPr fontId="1" type="noConversion"/>
  </si>
  <si>
    <t>紅蘿蔔</t>
    <phoneticPr fontId="1" type="noConversion"/>
  </si>
  <si>
    <t>白花椰（冷凍）</t>
    <phoneticPr fontId="1" type="noConversion"/>
  </si>
  <si>
    <t>芹菜</t>
    <phoneticPr fontId="1" type="noConversion"/>
  </si>
  <si>
    <t>青蔥</t>
    <phoneticPr fontId="1" type="noConversion"/>
  </si>
  <si>
    <t>咖哩雞(煮)</t>
    <phoneticPr fontId="1" type="noConversion"/>
  </si>
  <si>
    <t>雞胸肉</t>
  </si>
  <si>
    <t>馬鈴薯</t>
  </si>
  <si>
    <t xml:space="preserve">   </t>
    <phoneticPr fontId="1" type="noConversion"/>
  </si>
  <si>
    <t>廣東粥(煮)</t>
    <phoneticPr fontId="1" type="noConversion"/>
  </si>
  <si>
    <t>芹菜</t>
  </si>
  <si>
    <t>4月23日(簡餐日)</t>
    <phoneticPr fontId="1" type="noConversion"/>
  </si>
  <si>
    <r>
      <t>4月2日</t>
    </r>
    <r>
      <rPr>
        <sz val="12"/>
        <rFont val="新細明體"/>
        <family val="1"/>
        <charset val="136"/>
      </rPr>
      <t>(簡餐日)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</si>
  <si>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</si>
  <si>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</si>
  <si>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</si>
  <si>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桂格燕麥飲</t>
  </si>
  <si>
    <t>原味優格</t>
    <phoneticPr fontId="1" type="noConversion"/>
  </si>
  <si>
    <t>黑糖銀絲卷</t>
    <phoneticPr fontId="1" type="noConversion"/>
  </si>
  <si>
    <t>水果(德文)</t>
    <phoneticPr fontId="1" type="noConversion"/>
  </si>
  <si>
    <t>水果(德文)</t>
    <phoneticPr fontId="1" type="noConversion"/>
  </si>
  <si>
    <t>牛奶</t>
    <phoneticPr fontId="1" type="noConversion"/>
  </si>
  <si>
    <t>杏菇燒肉(煮)</t>
    <phoneticPr fontId="1" type="noConversion"/>
  </si>
  <si>
    <t>冰塊(買250元)</t>
    <phoneticPr fontId="1" type="noConversion"/>
  </si>
  <si>
    <t>地瓜仙草蜜</t>
    <phoneticPr fontId="1" type="noConversion"/>
  </si>
  <si>
    <t>紅燒豬肉(滷)</t>
    <phoneticPr fontId="1" type="noConversion"/>
  </si>
  <si>
    <t>酥炸魚丁(炸)</t>
    <phoneticPr fontId="1" type="noConversion"/>
  </si>
  <si>
    <t>魚丁</t>
    <phoneticPr fontId="1" type="noConversion"/>
  </si>
  <si>
    <t>黑輪條(30)</t>
    <phoneticPr fontId="1" type="noConversion"/>
  </si>
  <si>
    <t>肉片</t>
    <phoneticPr fontId="1" type="noConversion"/>
  </si>
  <si>
    <t>光雞丁</t>
    <phoneticPr fontId="1" type="noConversion"/>
  </si>
  <si>
    <t>仙草蜜(買6桶)</t>
    <phoneticPr fontId="1" type="noConversion"/>
  </si>
  <si>
    <t>地瓜</t>
    <phoneticPr fontId="1" type="noConversion"/>
  </si>
  <si>
    <t>杏鮑菇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</si>
  <si>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</si>
  <si>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</si>
  <si>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</si>
  <si>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</si>
  <si>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</si>
  <si>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rPr>
        <sz val="12"/>
        <rFont val="新細明體"/>
        <family val="1"/>
        <charset val="136"/>
      </rPr>
      <t>芙蓉絲瓜(煮)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</si>
  <si>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</si>
  <si>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</si>
  <si>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.</t>
    <phoneticPr fontId="1" type="noConversion"/>
  </si>
  <si>
    <t>有機青菜</t>
    <phoneticPr fontId="1" type="noConversion"/>
  </si>
  <si>
    <t>小白菜(65)</t>
    <phoneticPr fontId="1" type="noConversion"/>
  </si>
  <si>
    <t xml:space="preserve">肉丁 </t>
    <phoneticPr fontId="1" type="noConversion"/>
  </si>
  <si>
    <t>高麗菜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</si>
  <si>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>地磨兒國小</t>
    </r>
    <r>
      <rPr>
        <sz val="22"/>
        <rFont val="Adobe 繁黑體 Std B"/>
        <family val="2"/>
        <charset val="136"/>
      </rPr>
      <t>114年4月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</si>
  <si>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屏東縣地磨兒國小114年4月第一週學生午餐食譜(自設廚房)</t>
    <phoneticPr fontId="1" type="noConversion"/>
  </si>
  <si>
    <t xml:space="preserve"> 屏東縣地磨兒國小114年4月第二週學生午餐食譜(自設廚房)</t>
    <phoneticPr fontId="1" type="noConversion"/>
  </si>
  <si>
    <t xml:space="preserve"> 屏東縣地磨兒國小114年4月第三週學生午餐食譜(自設廚房)</t>
    <phoneticPr fontId="1" type="noConversion"/>
  </si>
  <si>
    <t xml:space="preserve"> 屏東縣地磨兒國小114年4月第四週學生午餐食譜(自設廚房)</t>
    <phoneticPr fontId="1" type="noConversion"/>
  </si>
  <si>
    <t xml:space="preserve"> 屏東縣地磨兒國小114年4月第五週學生午餐食譜(自設廚房)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</si>
  <si>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</si>
  <si>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</si>
  <si>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</si>
  <si>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r>
      <t>芹菜豆</t>
    </r>
    <r>
      <rPr>
        <sz val="12"/>
        <rFont val="新細明體"/>
        <family val="1"/>
        <charset val="136"/>
      </rPr>
      <t>干(炒)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</si>
  <si>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</si>
  <si>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</si>
  <si>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</si>
  <si>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</si>
  <si>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羅宋</t>
    </r>
    <r>
      <rPr>
        <sz val="12"/>
        <rFont val="新細明體"/>
        <family val="1"/>
        <charset val="136"/>
      </rPr>
      <t>燒雞(煮)</t>
    </r>
    <phoneticPr fontId="1" type="noConversion"/>
  </si>
  <si>
    <r>
      <rPr>
        <sz val="12"/>
        <rFont val="新細明體"/>
        <family val="1"/>
        <charset val="136"/>
      </rPr>
      <t>冬瓜魚丸湯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</si>
  <si>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</si>
  <si>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</si>
  <si>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</si>
  <si>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2023/4/7(</t>
    </r>
    <r>
      <rPr>
        <sz val="12"/>
        <rFont val="細明體"/>
        <family val="3"/>
        <charset val="136"/>
      </rPr>
      <t>蔬食日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</si>
  <si>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</si>
  <si>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rPr>
        <sz val="12"/>
        <rFont val="新細明體"/>
        <family val="1"/>
        <charset val="136"/>
      </rPr>
      <t>毛豆炒蛋(炒)</t>
    </r>
    <phoneticPr fontId="1" type="noConversion"/>
  </si>
  <si>
    <r>
      <t>玉米</t>
    </r>
    <r>
      <rPr>
        <sz val="12"/>
        <rFont val="新細明體"/>
        <family val="1"/>
        <charset val="136"/>
      </rPr>
      <t>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</si>
</sst>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;_᣿"/>
    <numFmt numFmtId="178" formatCode="m&quot;月&quot;d&quot;日&quot;"/>
    <numFmt numFmtId="179" formatCode="0.0_);[Red]\(0.0\)"/>
    <numFmt numFmtId="180" formatCode="0_ "/>
    <numFmt numFmtId="181" formatCode="0.0"/>
    <numFmt numFmtId="182" formatCode="0.00_ "/>
    <numFmt numFmtId="183" formatCode="0.000"/>
    <numFmt numFmtId="184" formatCode="0.00_);[Red]\(0.00\)"/>
  </numFmts>
  <fonts count="4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5"/>
      <name val="Microsoft JhengHei UI"/>
      <family val="2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24"/>
      <name val="標楷體"/>
      <family val="4"/>
      <charset val="136"/>
    </font>
    <font>
      <sz val="12"/>
      <color rgb="FF00B050"/>
      <name val="標楷體"/>
      <family val="4"/>
      <charset val="136"/>
    </font>
    <font>
      <sz val="9"/>
      <name val="新細明體"/>
      <family val="2"/>
      <charset val="136"/>
      <scheme val="minor"/>
    </font>
    <font>
      <sz val="20"/>
      <name val="Adobe 繁黑體 Std B"/>
      <family val="2"/>
      <charset val="128"/>
    </font>
    <font>
      <b/>
      <sz val="10"/>
      <name val="新細明體"/>
      <family val="1"/>
      <charset val="136"/>
    </font>
    <font>
      <b/>
      <sz val="9"/>
      <name val="新細明體"/>
      <family val="1"/>
      <charset val="136"/>
    </font>
    <font>
      <sz val="16"/>
      <name val="Adobe 繁黑體 Std B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8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728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3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/>
    </xf>
    <xf numFmtId="49" fontId="10" fillId="0" borderId="5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4" fillId="5" borderId="0" xfId="0" applyFont="1" applyFill="1"/>
    <xf numFmtId="176" fontId="0" fillId="0" borderId="25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6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49" fontId="10" fillId="3" borderId="39" xfId="0" applyNumberFormat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9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53" xfId="1" applyFont="1" applyFill="1" applyBorder="1" applyAlignment="1">
      <alignment horizontal="left" vertical="center"/>
    </xf>
    <xf numFmtId="0" fontId="0" fillId="0" borderId="49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7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1" xfId="1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180" fontId="0" fillId="0" borderId="25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13" fillId="0" borderId="1" xfId="1" applyFont="1" applyFill="1" applyBorder="1" applyProtection="1">
      <alignment vertical="center"/>
    </xf>
    <xf numFmtId="0" fontId="13" fillId="0" borderId="1" xfId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vertical="center" wrapText="1" shrinkToFit="1"/>
    </xf>
    <xf numFmtId="0" fontId="0" fillId="5" borderId="1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3" fillId="0" borderId="1" xfId="1" applyFont="1" applyBorder="1" applyProtection="1">
      <alignment vertical="center"/>
    </xf>
    <xf numFmtId="0" fontId="13" fillId="0" borderId="0" xfId="1" applyFont="1" applyFill="1" applyBorder="1" applyProtection="1">
      <alignment vertical="center"/>
    </xf>
    <xf numFmtId="0" fontId="0" fillId="5" borderId="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/>
    </xf>
    <xf numFmtId="0" fontId="7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0" fontId="21" fillId="0" borderId="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178" fontId="0" fillId="0" borderId="0" xfId="0" applyNumberFormat="1" applyFont="1" applyAlignment="1"/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Border="1" applyAlignment="1"/>
    <xf numFmtId="1" fontId="25" fillId="0" borderId="0" xfId="0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 shrinkToFit="1"/>
    </xf>
    <xf numFmtId="0" fontId="13" fillId="0" borderId="0" xfId="1" applyFont="1" applyBorder="1" applyProtection="1">
      <alignment vertical="center"/>
    </xf>
    <xf numFmtId="0" fontId="0" fillId="5" borderId="20" xfId="0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181" fontId="5" fillId="0" borderId="10" xfId="0" applyNumberFormat="1" applyFont="1" applyBorder="1" applyAlignment="1">
      <alignment horizontal="center" vertical="center"/>
    </xf>
    <xf numFmtId="181" fontId="5" fillId="0" borderId="40" xfId="0" applyNumberFormat="1" applyFont="1" applyBorder="1" applyAlignment="1">
      <alignment horizontal="center" vertical="center"/>
    </xf>
    <xf numFmtId="0" fontId="26" fillId="0" borderId="40" xfId="1" applyFont="1" applyFill="1" applyBorder="1" applyAlignment="1">
      <alignment horizontal="center" vertical="center"/>
    </xf>
    <xf numFmtId="1" fontId="5" fillId="0" borderId="56" xfId="0" applyNumberFormat="1" applyFont="1" applyFill="1" applyBorder="1" applyAlignment="1">
      <alignment horizontal="center" vertical="center" shrinkToFit="1"/>
    </xf>
    <xf numFmtId="1" fontId="5" fillId="5" borderId="60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shrinkToFit="1"/>
    </xf>
    <xf numFmtId="0" fontId="0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vertical="center" textRotation="255" wrapText="1" shrinkToFi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9" xfId="1" applyFont="1" applyFill="1" applyBorder="1" applyAlignment="1">
      <alignment horizontal="center"/>
    </xf>
    <xf numFmtId="0" fontId="0" fillId="0" borderId="54" xfId="0" applyFont="1" applyFill="1" applyBorder="1" applyAlignment="1">
      <alignment vertical="center" wrapText="1"/>
    </xf>
    <xf numFmtId="0" fontId="23" fillId="0" borderId="54" xfId="1" applyFont="1" applyFill="1" applyBorder="1" applyAlignment="1" applyProtection="1">
      <alignment vertical="center" textRotation="255" wrapText="1" shrinkToFit="1"/>
    </xf>
    <xf numFmtId="0" fontId="0" fillId="0" borderId="54" xfId="0" applyFont="1" applyFill="1" applyBorder="1" applyAlignment="1">
      <alignment vertical="center" textRotation="255" wrapText="1" shrinkToFit="1"/>
    </xf>
    <xf numFmtId="0" fontId="0" fillId="0" borderId="54" xfId="0" applyFont="1" applyFill="1" applyBorder="1" applyAlignment="1">
      <alignment vertical="center" textRotation="255" shrinkToFit="1"/>
    </xf>
    <xf numFmtId="177" fontId="0" fillId="0" borderId="19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0" applyFont="1"/>
    <xf numFmtId="0" fontId="4" fillId="0" borderId="0" xfId="1" applyFont="1" applyAlignment="1">
      <alignment vertical="center"/>
    </xf>
    <xf numFmtId="0" fontId="4" fillId="0" borderId="7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3" fillId="0" borderId="0" xfId="1" applyFont="1" applyProtection="1">
      <alignment vertical="center"/>
    </xf>
    <xf numFmtId="0" fontId="0" fillId="0" borderId="64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0" xfId="0" applyFont="1" applyBorder="1"/>
    <xf numFmtId="0" fontId="0" fillId="0" borderId="0" xfId="0" applyFont="1" applyAlignment="1">
      <alignment vertical="center"/>
    </xf>
    <xf numFmtId="0" fontId="13" fillId="0" borderId="1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49" fontId="2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Border="1"/>
    <xf numFmtId="179" fontId="0" fillId="0" borderId="4" xfId="0" applyNumberFormat="1" applyFont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0" fillId="0" borderId="50" xfId="0" applyNumberFormat="1" applyFont="1" applyFill="1" applyBorder="1" applyAlignment="1">
      <alignment horizontal="center" vertical="center" shrinkToFit="1"/>
    </xf>
    <xf numFmtId="179" fontId="0" fillId="2" borderId="69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0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7" xfId="0" applyNumberFormat="1" applyFont="1" applyFill="1" applyBorder="1" applyAlignment="1">
      <alignment horizontal="center"/>
    </xf>
    <xf numFmtId="0" fontId="0" fillId="0" borderId="69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shrinkToFit="1"/>
    </xf>
    <xf numFmtId="0" fontId="0" fillId="5" borderId="4" xfId="0" applyFont="1" applyFill="1" applyBorder="1" applyAlignment="1">
      <alignment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179" fontId="0" fillId="2" borderId="65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/>
    </xf>
    <xf numFmtId="0" fontId="13" fillId="0" borderId="4" xfId="1" applyFont="1" applyFill="1" applyBorder="1" applyProtection="1">
      <alignment vertical="center"/>
    </xf>
    <xf numFmtId="0" fontId="0" fillId="0" borderId="50" xfId="0" applyFont="1" applyFill="1" applyBorder="1" applyAlignment="1">
      <alignment horizontal="center" vertical="center" shrinkToFit="1"/>
    </xf>
    <xf numFmtId="2" fontId="0" fillId="5" borderId="4" xfId="0" applyNumberFormat="1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vertical="center"/>
    </xf>
    <xf numFmtId="0" fontId="0" fillId="2" borderId="64" xfId="0" applyFont="1" applyFill="1" applyBorder="1" applyAlignment="1">
      <alignment vertical="center"/>
    </xf>
    <xf numFmtId="0" fontId="0" fillId="2" borderId="6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center" shrinkToFit="1"/>
    </xf>
    <xf numFmtId="179" fontId="0" fillId="0" borderId="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181" fontId="0" fillId="5" borderId="4" xfId="0" applyNumberFormat="1" applyFont="1" applyFill="1" applyBorder="1" applyAlignment="1">
      <alignment horizontal="center" vertical="center" shrinkToFit="1"/>
    </xf>
    <xf numFmtId="181" fontId="0" fillId="2" borderId="64" xfId="0" applyNumberFormat="1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 shrinkToFit="1"/>
    </xf>
    <xf numFmtId="2" fontId="0" fillId="5" borderId="0" xfId="0" applyNumberFormat="1" applyFont="1" applyFill="1" applyBorder="1" applyAlignment="1">
      <alignment horizontal="center" vertical="center" shrinkToFit="1"/>
    </xf>
    <xf numFmtId="181" fontId="0" fillId="2" borderId="22" xfId="0" applyNumberFormat="1" applyFont="1" applyFill="1" applyBorder="1" applyAlignment="1">
      <alignment vertical="center"/>
    </xf>
    <xf numFmtId="2" fontId="13" fillId="0" borderId="4" xfId="1" applyNumberFormat="1" applyFont="1" applyFill="1" applyBorder="1" applyAlignment="1" applyProtection="1">
      <alignment horizontal="center" vertical="center"/>
    </xf>
    <xf numFmtId="0" fontId="0" fillId="2" borderId="4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0" fontId="16" fillId="0" borderId="0" xfId="0" applyFont="1" applyFill="1" applyBorder="1"/>
    <xf numFmtId="2" fontId="0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40" xfId="0" applyNumberFormat="1" applyFont="1" applyFill="1" applyBorder="1" applyAlignment="1">
      <alignment horizontal="center" vertical="center"/>
    </xf>
    <xf numFmtId="181" fontId="5" fillId="0" borderId="66" xfId="0" applyNumberFormat="1" applyFont="1" applyFill="1" applyBorder="1" applyAlignment="1">
      <alignment horizontal="center" vertical="center"/>
    </xf>
    <xf numFmtId="181" fontId="5" fillId="0" borderId="12" xfId="0" applyNumberFormat="1" applyFont="1" applyFill="1" applyBorder="1" applyAlignment="1">
      <alignment horizontal="center" vertical="center"/>
    </xf>
    <xf numFmtId="181" fontId="5" fillId="0" borderId="16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" fillId="0" borderId="0" xfId="0" applyFont="1" applyFill="1"/>
    <xf numFmtId="1" fontId="5" fillId="0" borderId="3" xfId="0" applyNumberFormat="1" applyFont="1" applyFill="1" applyBorder="1" applyAlignment="1">
      <alignment horizontal="center" vertical="center" shrinkToFit="1"/>
    </xf>
    <xf numFmtId="1" fontId="5" fillId="0" borderId="60" xfId="0" applyNumberFormat="1" applyFont="1" applyFill="1" applyBorder="1" applyAlignment="1">
      <alignment horizontal="center" vertical="center" shrinkToFit="1"/>
    </xf>
    <xf numFmtId="1" fontId="5" fillId="0" borderId="11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181" fontId="0" fillId="0" borderId="64" xfId="0" applyNumberFormat="1" applyFont="1" applyFill="1" applyBorder="1" applyAlignment="1">
      <alignment vertical="center"/>
    </xf>
    <xf numFmtId="181" fontId="0" fillId="0" borderId="2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13" fillId="0" borderId="0" xfId="1" applyFont="1" applyFill="1" applyProtection="1">
      <alignment vertical="center"/>
    </xf>
    <xf numFmtId="0" fontId="27" fillId="0" borderId="0" xfId="0" applyFont="1" applyFill="1" applyAlignment="1">
      <alignment horizontal="left" vertical="center"/>
    </xf>
    <xf numFmtId="179" fontId="0" fillId="0" borderId="1" xfId="0" applyNumberFormat="1" applyFont="1" applyFill="1" applyBorder="1"/>
    <xf numFmtId="0" fontId="0" fillId="0" borderId="17" xfId="0" applyFont="1" applyFill="1" applyBorder="1" applyAlignment="1">
      <alignment horizontal="center"/>
    </xf>
    <xf numFmtId="0" fontId="0" fillId="0" borderId="69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0" fontId="0" fillId="0" borderId="63" xfId="0" applyFont="1" applyFill="1" applyBorder="1" applyAlignment="1">
      <alignment vertical="center"/>
    </xf>
    <xf numFmtId="181" fontId="0" fillId="0" borderId="4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shrinkToFit="1"/>
    </xf>
    <xf numFmtId="0" fontId="0" fillId="0" borderId="59" xfId="0" applyFont="1" applyFill="1" applyBorder="1" applyAlignment="1">
      <alignment horizontal="center"/>
    </xf>
    <xf numFmtId="0" fontId="0" fillId="2" borderId="69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right" vertical="center"/>
    </xf>
    <xf numFmtId="0" fontId="30" fillId="0" borderId="0" xfId="0" applyFont="1" applyFill="1" applyBorder="1"/>
    <xf numFmtId="1" fontId="5" fillId="5" borderId="0" xfId="0" applyNumberFormat="1" applyFont="1" applyFill="1" applyBorder="1" applyAlignment="1">
      <alignment horizontal="center" vertical="center" shrinkToFit="1"/>
    </xf>
    <xf numFmtId="0" fontId="4" fillId="5" borderId="0" xfId="0" applyFont="1" applyFill="1" applyBorder="1"/>
    <xf numFmtId="0" fontId="2" fillId="5" borderId="0" xfId="0" applyFont="1" applyFill="1" applyBorder="1"/>
    <xf numFmtId="0" fontId="25" fillId="0" borderId="0" xfId="0" applyFont="1" applyFill="1" applyBorder="1"/>
    <xf numFmtId="0" fontId="32" fillId="0" borderId="0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 wrapText="1"/>
    </xf>
    <xf numFmtId="0" fontId="0" fillId="0" borderId="45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/>
    </xf>
    <xf numFmtId="49" fontId="10" fillId="3" borderId="32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center"/>
    </xf>
    <xf numFmtId="0" fontId="33" fillId="0" borderId="0" xfId="0" applyFont="1" applyFill="1" applyBorder="1"/>
    <xf numFmtId="0" fontId="3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/>
    <xf numFmtId="0" fontId="17" fillId="4" borderId="43" xfId="0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wrapText="1" shrinkToFit="1"/>
    </xf>
    <xf numFmtId="180" fontId="0" fillId="0" borderId="1" xfId="0" applyNumberFormat="1" applyFont="1" applyBorder="1" applyAlignment="1">
      <alignment horizontal="center"/>
    </xf>
    <xf numFmtId="180" fontId="13" fillId="0" borderId="1" xfId="1" applyNumberFormat="1" applyFont="1" applyFill="1" applyBorder="1" applyAlignment="1" applyProtection="1">
      <alignment horizontal="center" vertical="center"/>
    </xf>
    <xf numFmtId="182" fontId="13" fillId="0" borderId="1" xfId="1" applyNumberFormat="1" applyFont="1" applyFill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/>
    </xf>
    <xf numFmtId="1" fontId="0" fillId="0" borderId="4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shrinkToFit="1"/>
    </xf>
    <xf numFmtId="177" fontId="0" fillId="0" borderId="2" xfId="0" applyNumberFormat="1" applyFont="1" applyFill="1" applyBorder="1" applyAlignment="1">
      <alignment horizontal="center"/>
    </xf>
    <xf numFmtId="0" fontId="13" fillId="0" borderId="1" xfId="1" applyFont="1" applyFill="1" applyBorder="1" applyAlignment="1" applyProtection="1">
      <alignment horizontal="left" vertical="center"/>
    </xf>
    <xf numFmtId="184" fontId="13" fillId="0" borderId="1" xfId="1" applyNumberFormat="1" applyFont="1" applyFill="1" applyBorder="1" applyAlignment="1" applyProtection="1">
      <alignment horizontal="center" vertical="center"/>
    </xf>
    <xf numFmtId="0" fontId="13" fillId="5" borderId="1" xfId="1" applyFont="1" applyFill="1" applyBorder="1" applyAlignment="1" applyProtection="1">
      <alignment horizontal="center" vertical="center"/>
    </xf>
    <xf numFmtId="182" fontId="3" fillId="5" borderId="1" xfId="0" applyNumberFormat="1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 shrinkToFit="1"/>
    </xf>
    <xf numFmtId="0" fontId="0" fillId="5" borderId="1" xfId="0" applyFont="1" applyFill="1" applyBorder="1"/>
    <xf numFmtId="0" fontId="0" fillId="0" borderId="6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2" fontId="0" fillId="0" borderId="1" xfId="0" applyNumberFormat="1" applyFont="1" applyBorder="1" applyAlignment="1">
      <alignment horizontal="center" vertical="center" shrinkToFi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56" xfId="0" applyFont="1" applyFill="1" applyBorder="1" applyAlignment="1">
      <alignment horizontal="center" vertical="center" wrapText="1"/>
    </xf>
    <xf numFmtId="0" fontId="37" fillId="4" borderId="4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left" vertical="center"/>
    </xf>
    <xf numFmtId="0" fontId="0" fillId="0" borderId="28" xfId="0" applyFont="1" applyFill="1" applyBorder="1"/>
    <xf numFmtId="181" fontId="0" fillId="0" borderId="6" xfId="0" applyNumberFormat="1" applyFont="1" applyFill="1" applyBorder="1" applyAlignment="1">
      <alignment horizontal="center" vertical="center" shrinkToFit="1"/>
    </xf>
    <xf numFmtId="176" fontId="0" fillId="0" borderId="6" xfId="0" applyNumberFormat="1" applyFont="1" applyFill="1" applyBorder="1" applyAlignment="1">
      <alignment horizontal="center" vertical="center" shrinkToFit="1"/>
    </xf>
    <xf numFmtId="176" fontId="0" fillId="0" borderId="27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7" fontId="0" fillId="0" borderId="48" xfId="0" applyNumberFormat="1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/>
    </xf>
    <xf numFmtId="0" fontId="0" fillId="0" borderId="20" xfId="1" applyFont="1" applyFill="1" applyBorder="1" applyAlignment="1">
      <alignment vertical="center"/>
    </xf>
    <xf numFmtId="2" fontId="0" fillId="5" borderId="1" xfId="0" applyNumberFormat="1" applyFont="1" applyFill="1" applyBorder="1"/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vertical="center"/>
    </xf>
    <xf numFmtId="176" fontId="0" fillId="0" borderId="3" xfId="0" applyNumberFormat="1" applyFont="1" applyBorder="1" applyAlignment="1">
      <alignment horizontal="center" vertical="center" shrinkToFit="1"/>
    </xf>
    <xf numFmtId="176" fontId="0" fillId="5" borderId="4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181" fontId="5" fillId="0" borderId="25" xfId="0" applyNumberFormat="1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/>
    </xf>
    <xf numFmtId="0" fontId="38" fillId="0" borderId="4" xfId="8" applyFont="1" applyBorder="1" applyAlignment="1">
      <alignment horizontal="center" vertical="center" wrapText="1"/>
    </xf>
    <xf numFmtId="183" fontId="13" fillId="0" borderId="4" xfId="1" applyNumberFormat="1" applyFont="1" applyFill="1" applyBorder="1" applyAlignment="1" applyProtection="1">
      <alignment horizontal="center" vertical="center"/>
    </xf>
    <xf numFmtId="0" fontId="13" fillId="0" borderId="6" xfId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9" fontId="13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/>
    </xf>
    <xf numFmtId="176" fontId="13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/>
    <xf numFmtId="180" fontId="0" fillId="0" borderId="0" xfId="0" applyNumberFormat="1" applyFont="1" applyBorder="1" applyAlignment="1">
      <alignment horizontal="center"/>
    </xf>
    <xf numFmtId="180" fontId="13" fillId="0" borderId="0" xfId="1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181" fontId="5" fillId="0" borderId="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181" fontId="5" fillId="0" borderId="27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 wrapText="1"/>
    </xf>
    <xf numFmtId="0" fontId="37" fillId="4" borderId="78" xfId="0" applyFont="1" applyFill="1" applyBorder="1" applyAlignment="1">
      <alignment horizontal="center" vertical="center" wrapText="1"/>
    </xf>
    <xf numFmtId="0" fontId="37" fillId="4" borderId="6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79" xfId="0" applyFont="1" applyFill="1" applyBorder="1" applyAlignment="1">
      <alignment horizontal="center" vertical="center" wrapText="1"/>
    </xf>
    <xf numFmtId="49" fontId="10" fillId="0" borderId="43" xfId="0" applyNumberFormat="1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3" fillId="0" borderId="1" xfId="1" applyNumberFormat="1" applyFont="1" applyBorder="1" applyProtection="1">
      <alignment vertical="center"/>
    </xf>
    <xf numFmtId="0" fontId="38" fillId="0" borderId="4" xfId="8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left" vertical="center" shrinkToFit="1"/>
    </xf>
    <xf numFmtId="0" fontId="13" fillId="0" borderId="0" xfId="1" applyFont="1" applyFill="1" applyBorder="1" applyAlignment="1" applyProtection="1">
      <alignment horizontal="left" vertical="center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vertical="center"/>
    </xf>
    <xf numFmtId="181" fontId="0" fillId="0" borderId="10" xfId="0" applyNumberFormat="1" applyFont="1" applyFill="1" applyBorder="1" applyAlignment="1">
      <alignment vertical="center"/>
    </xf>
    <xf numFmtId="181" fontId="0" fillId="0" borderId="80" xfId="0" applyNumberFormat="1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0" fillId="0" borderId="19" xfId="0" applyFont="1" applyFill="1" applyBorder="1"/>
    <xf numFmtId="0" fontId="0" fillId="0" borderId="1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39" fillId="0" borderId="19" xfId="6" applyFont="1" applyBorder="1" applyAlignment="1">
      <alignment horizontal="left" wrapText="1"/>
    </xf>
    <xf numFmtId="0" fontId="39" fillId="0" borderId="19" xfId="6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13" fillId="0" borderId="4" xfId="1" applyFont="1" applyFill="1" applyBorder="1" applyAlignment="1" applyProtection="1">
      <alignment horizontal="center" vertical="center"/>
    </xf>
    <xf numFmtId="49" fontId="5" fillId="0" borderId="42" xfId="0" applyNumberFormat="1" applyFont="1" applyFill="1" applyBorder="1" applyAlignment="1">
      <alignment horizontal="left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26" fillId="0" borderId="1" xfId="0" applyFont="1" applyFill="1" applyBorder="1" applyAlignment="1">
      <alignment horizontal="left" vertical="center" shrinkToFit="1"/>
    </xf>
    <xf numFmtId="2" fontId="0" fillId="5" borderId="1" xfId="0" applyNumberFormat="1" applyFont="1" applyFill="1" applyBorder="1" applyAlignment="1">
      <alignment horizontal="center" vertical="center" shrinkToFit="1"/>
    </xf>
    <xf numFmtId="0" fontId="40" fillId="4" borderId="4" xfId="0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 wrapText="1"/>
    </xf>
    <xf numFmtId="0" fontId="4" fillId="6" borderId="77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/>
    </xf>
    <xf numFmtId="176" fontId="0" fillId="5" borderId="3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7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1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0" xfId="0" applyFont="1" applyBorder="1"/>
    <xf numFmtId="0" fontId="0" fillId="2" borderId="4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25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49" fontId="10" fillId="3" borderId="32" xfId="0" applyNumberFormat="1" applyFont="1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182" fontId="0" fillId="0" borderId="13" xfId="0" applyNumberFormat="1" applyFont="1" applyBorder="1" applyAlignment="1">
      <alignment horizontal="center" vertical="center" textRotation="255" wrapText="1"/>
    </xf>
    <xf numFmtId="182" fontId="0" fillId="0" borderId="33" xfId="0" applyNumberFormat="1" applyFont="1" applyBorder="1" applyAlignment="1">
      <alignment horizontal="center" vertical="center" textRotation="255" wrapText="1"/>
    </xf>
    <xf numFmtId="182" fontId="0" fillId="0" borderId="12" xfId="0" applyNumberFormat="1" applyFont="1" applyBorder="1" applyAlignment="1">
      <alignment horizontal="center" vertical="center" textRotation="255" wrapTex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3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182" fontId="0" fillId="0" borderId="33" xfId="0" applyNumberFormat="1" applyFont="1" applyBorder="1" applyAlignment="1">
      <alignment horizontal="center" vertical="center" textRotation="255"/>
    </xf>
    <xf numFmtId="0" fontId="0" fillId="0" borderId="33" xfId="0" applyFont="1" applyBorder="1" applyAlignment="1">
      <alignment horizontal="center" vertical="center" textRotation="255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178" fontId="0" fillId="0" borderId="39" xfId="0" applyNumberFormat="1" applyFont="1" applyFill="1" applyBorder="1" applyAlignment="1">
      <alignment horizontal="center" vertical="center"/>
    </xf>
    <xf numFmtId="178" fontId="0" fillId="0" borderId="38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78" fontId="6" fillId="0" borderId="38" xfId="0" applyNumberFormat="1" applyFont="1" applyFill="1" applyBorder="1" applyAlignment="1">
      <alignment horizontal="center" vertical="center"/>
    </xf>
    <xf numFmtId="178" fontId="6" fillId="0" borderId="39" xfId="0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13" fillId="0" borderId="73" xfId="1" applyFont="1" applyFill="1" applyBorder="1" applyAlignment="1" applyProtection="1">
      <alignment horizontal="center" vertical="center" textRotation="255"/>
    </xf>
    <xf numFmtId="0" fontId="13" fillId="0" borderId="8" xfId="1" applyFont="1" applyFill="1" applyBorder="1" applyAlignment="1" applyProtection="1">
      <alignment horizontal="center" vertical="center" textRotation="255"/>
    </xf>
    <xf numFmtId="0" fontId="0" fillId="0" borderId="2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 textRotation="255" wrapText="1" shrinkToFit="1"/>
    </xf>
    <xf numFmtId="0" fontId="0" fillId="5" borderId="37" xfId="0" applyFont="1" applyFill="1" applyBorder="1" applyAlignment="1">
      <alignment horizontal="center" vertical="center" textRotation="255" wrapText="1" shrinkToFit="1"/>
    </xf>
    <xf numFmtId="0" fontId="0" fillId="5" borderId="9" xfId="0" applyFont="1" applyFill="1" applyBorder="1" applyAlignment="1">
      <alignment horizontal="center" vertical="center" textRotation="255" wrapText="1" shrinkToFit="1"/>
    </xf>
    <xf numFmtId="0" fontId="0" fillId="5" borderId="73" xfId="0" applyFont="1" applyFill="1" applyBorder="1" applyAlignment="1">
      <alignment horizontal="center" vertical="center" textRotation="255" wrapText="1" shrinkToFit="1"/>
    </xf>
    <xf numFmtId="0" fontId="0" fillId="5" borderId="35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0" fontId="13" fillId="0" borderId="14" xfId="1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3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5" fillId="0" borderId="0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left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54" xfId="0" applyFont="1" applyFill="1" applyBorder="1" applyAlignment="1">
      <alignment horizontal="center" vertical="center"/>
    </xf>
    <xf numFmtId="0" fontId="0" fillId="5" borderId="7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7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textRotation="255" wrapText="1" shrinkToFit="1"/>
    </xf>
    <xf numFmtId="0" fontId="7" fillId="0" borderId="33" xfId="0" applyFont="1" applyFill="1" applyBorder="1" applyAlignment="1">
      <alignment horizontal="center" vertical="center" textRotation="255" wrapText="1" shrinkToFit="1"/>
    </xf>
    <xf numFmtId="0" fontId="7" fillId="0" borderId="12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7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2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176" fontId="0" fillId="5" borderId="6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/>
    </xf>
    <xf numFmtId="176" fontId="0" fillId="5" borderId="16" xfId="0" applyNumberFormat="1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78" fontId="0" fillId="0" borderId="32" xfId="0" applyNumberFormat="1" applyFont="1" applyFill="1" applyBorder="1" applyAlignment="1">
      <alignment horizontal="center" vertical="center"/>
    </xf>
    <xf numFmtId="178" fontId="0" fillId="0" borderId="30" xfId="0" applyNumberFormat="1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wrapText="1" shrinkToFit="1"/>
    </xf>
    <xf numFmtId="0" fontId="0" fillId="0" borderId="15" xfId="0" applyFont="1" applyFill="1" applyBorder="1" applyAlignment="1">
      <alignment horizontal="center" wrapText="1" shrinkToFit="1"/>
    </xf>
    <xf numFmtId="0" fontId="0" fillId="0" borderId="10" xfId="0" applyFont="1" applyFill="1" applyBorder="1" applyAlignment="1">
      <alignment horizontal="center" wrapText="1" shrinkToFit="1"/>
    </xf>
    <xf numFmtId="0" fontId="0" fillId="0" borderId="0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51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3" xfId="0" applyFont="1" applyFill="1" applyBorder="1" applyAlignment="1">
      <alignment horizontal="center" vertical="center" textRotation="255" wrapText="1" shrinkToFit="1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 textRotation="255"/>
    </xf>
    <xf numFmtId="0" fontId="13" fillId="0" borderId="24" xfId="1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39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178" fontId="0" fillId="0" borderId="41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3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54" xfId="0" applyFont="1" applyFill="1" applyBorder="1" applyAlignment="1">
      <alignment horizontal="center" vertical="center" textRotation="255" wrapText="1" shrinkToFit="1"/>
    </xf>
    <xf numFmtId="0" fontId="0" fillId="0" borderId="51" xfId="0" applyFont="1" applyFill="1" applyBorder="1" applyAlignment="1">
      <alignment horizontal="center" vertical="center" textRotation="255" wrapText="1" shrinkToFit="1"/>
    </xf>
    <xf numFmtId="0" fontId="0" fillId="0" borderId="18" xfId="0" applyFont="1" applyFill="1" applyBorder="1" applyAlignment="1">
      <alignment horizontal="center" vertical="center"/>
    </xf>
    <xf numFmtId="0" fontId="13" fillId="0" borderId="50" xfId="1" applyFont="1" applyFill="1" applyBorder="1" applyAlignment="1" applyProtection="1">
      <alignment horizontal="center" vertical="center" textRotation="255"/>
    </xf>
    <xf numFmtId="0" fontId="0" fillId="0" borderId="6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13" fillId="0" borderId="13" xfId="1" applyFont="1" applyFill="1" applyBorder="1" applyAlignment="1" applyProtection="1">
      <alignment horizontal="center" vertical="center" textRotation="255" wrapText="1" shrinkToFit="1"/>
    </xf>
    <xf numFmtId="0" fontId="13" fillId="0" borderId="33" xfId="1" applyFont="1" applyFill="1" applyBorder="1" applyAlignment="1" applyProtection="1">
      <alignment horizontal="center" vertical="center" textRotation="255" wrapText="1" shrinkToFit="1"/>
    </xf>
    <xf numFmtId="0" fontId="13" fillId="0" borderId="12" xfId="1" applyFont="1" applyFill="1" applyBorder="1" applyAlignment="1" applyProtection="1">
      <alignment horizontal="center" vertical="center" textRotation="255" wrapText="1" shrinkToFit="1"/>
    </xf>
    <xf numFmtId="0" fontId="0" fillId="5" borderId="55" xfId="0" applyFont="1" applyFill="1" applyBorder="1" applyAlignment="1">
      <alignment horizontal="center" vertical="center" textRotation="255" wrapText="1" shrinkToFit="1"/>
    </xf>
    <xf numFmtId="0" fontId="0" fillId="5" borderId="54" xfId="0" applyFont="1" applyFill="1" applyBorder="1" applyAlignment="1">
      <alignment horizontal="center" vertical="center" textRotation="255" wrapText="1" shrinkToFit="1"/>
    </xf>
    <xf numFmtId="0" fontId="0" fillId="5" borderId="51" xfId="0" applyFont="1" applyFill="1" applyBorder="1" applyAlignment="1">
      <alignment horizontal="center" vertical="center" textRotation="255" wrapText="1" shrinkToFit="1"/>
    </xf>
    <xf numFmtId="0" fontId="7" fillId="0" borderId="13" xfId="0" applyFont="1" applyBorder="1" applyAlignment="1">
      <alignment horizontal="center" vertical="center" textRotation="255" wrapText="1" shrinkToFit="1"/>
    </xf>
    <xf numFmtId="0" fontId="7" fillId="0" borderId="33" xfId="0" applyFont="1" applyBorder="1" applyAlignment="1">
      <alignment horizontal="center" vertical="center" textRotation="255" wrapText="1" shrinkToFit="1"/>
    </xf>
    <xf numFmtId="0" fontId="7" fillId="0" borderId="12" xfId="0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 textRotation="255" wrapText="1" shrinkToFit="1"/>
    </xf>
    <xf numFmtId="0" fontId="7" fillId="0" borderId="0" xfId="0" applyFont="1" applyBorder="1" applyAlignment="1">
      <alignment horizontal="center" vertical="center" textRotation="255" wrapText="1" shrinkToFit="1"/>
    </xf>
    <xf numFmtId="0" fontId="0" fillId="0" borderId="50" xfId="0" applyFont="1" applyFill="1" applyBorder="1" applyAlignment="1">
      <alignment horizontal="center" vertical="center" wrapText="1" shrinkToFit="1"/>
    </xf>
    <xf numFmtId="0" fontId="0" fillId="0" borderId="59" xfId="0" applyFont="1" applyFill="1" applyBorder="1"/>
    <xf numFmtId="0" fontId="0" fillId="0" borderId="24" xfId="0" applyFont="1" applyFill="1" applyBorder="1"/>
    <xf numFmtId="0" fontId="0" fillId="0" borderId="32" xfId="0" applyFont="1" applyFill="1" applyBorder="1" applyAlignment="1">
      <alignment horizontal="center" vertical="center"/>
    </xf>
  </cellXfs>
  <cellStyles count="9">
    <cellStyle name="一般" xfId="0" builtinId="0"/>
    <cellStyle name="一般 10" xfId="5" xr:uid="{00000000-0005-0000-0000-000001000000}"/>
    <cellStyle name="一般 11" xfId="6" xr:uid="{00000000-0005-0000-0000-000002000000}"/>
    <cellStyle name="一般 12" xfId="7" xr:uid="{00000000-0005-0000-0000-000003000000}"/>
    <cellStyle name="一般 13" xfId="8" xr:uid="{00000000-0005-0000-0000-000004000000}"/>
    <cellStyle name="一般 2" xfId="1" xr:uid="{00000000-0005-0000-0000-000005000000}"/>
    <cellStyle name="一般 2 2" xfId="2" xr:uid="{00000000-0005-0000-0000-000006000000}"/>
    <cellStyle name="一般 8" xfId="3" xr:uid="{00000000-0005-0000-0000-000007000000}"/>
    <cellStyle name="一般 9" xfId="4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9"/>
  <sheetViews>
    <sheetView tabSelected="1" zoomScale="70" zoomScaleNormal="70" zoomScalePageLayoutView="75" workbookViewId="0">
      <selection activeCell="E14" sqref="E14"/>
    </sheetView>
  </sheetViews>
  <sheetFormatPr defaultColWidth="8.90625" defaultRowHeight="21.5"/>
  <cols>
    <col min="1" max="1" width="10" style="20" customWidth="1"/>
    <col min="2" max="2" width="9.26953125" style="30" customWidth="1"/>
    <col min="3" max="3" width="13.453125" style="27" customWidth="1"/>
    <col min="4" max="4" width="25.7265625" style="27" customWidth="1"/>
    <col min="5" max="5" width="25.453125" style="79" customWidth="1"/>
    <col min="6" max="6" width="18.90625" style="30" customWidth="1"/>
    <col min="7" max="7" width="22.90625" style="30" customWidth="1"/>
    <col min="8" max="8" width="10.7265625" style="30" customWidth="1"/>
    <col min="9" max="9" width="15.453125" style="30" customWidth="1"/>
    <col min="10" max="14" width="7.6328125" style="29" customWidth="1"/>
    <col min="15" max="15" width="10.6328125" style="29" customWidth="1"/>
    <col min="16" max="16" width="8.90625" style="59"/>
    <col min="17" max="17" width="19.7265625" style="25" customWidth="1"/>
    <col min="18" max="18" width="18.453125" style="25" customWidth="1"/>
    <col min="19" max="19" width="17.6328125" style="25" customWidth="1"/>
    <col min="20" max="20" width="23.453125" style="25" customWidth="1"/>
    <col min="21" max="32" width="8.90625" style="25"/>
    <col min="33" max="16384" width="8.90625" style="26"/>
  </cols>
  <sheetData>
    <row r="1" spans="1:32" s="21" customFormat="1" ht="36" customHeight="1" thickBot="1">
      <c r="A1" s="546" t="s">
        <v>367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s="21" customFormat="1" ht="33" customHeight="1" thickBot="1">
      <c r="A2" s="95" t="s">
        <v>1</v>
      </c>
      <c r="B2" s="96" t="s">
        <v>2</v>
      </c>
      <c r="C2" s="97" t="s">
        <v>3</v>
      </c>
      <c r="D2" s="547" t="s">
        <v>21</v>
      </c>
      <c r="E2" s="548"/>
      <c r="F2" s="549"/>
      <c r="G2" s="370" t="s">
        <v>19</v>
      </c>
      <c r="H2" s="310" t="s">
        <v>82</v>
      </c>
      <c r="I2" s="311" t="s">
        <v>111</v>
      </c>
      <c r="J2" s="98" t="s">
        <v>109</v>
      </c>
      <c r="K2" s="98" t="s">
        <v>71</v>
      </c>
      <c r="L2" s="98" t="s">
        <v>20</v>
      </c>
      <c r="M2" s="98" t="s">
        <v>10</v>
      </c>
      <c r="N2" s="99" t="s">
        <v>37</v>
      </c>
      <c r="O2" s="137" t="s">
        <v>22</v>
      </c>
      <c r="P2" s="22"/>
      <c r="Q2" s="22"/>
      <c r="R2" s="371"/>
      <c r="S2" s="37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33" customHeight="1">
      <c r="A3" s="58" t="s">
        <v>245</v>
      </c>
      <c r="B3" s="469" t="s">
        <v>64</v>
      </c>
      <c r="C3" s="110" t="str">
        <f>第1週!I5</f>
        <v>糙米飯</v>
      </c>
      <c r="D3" s="140" t="str">
        <f>第1週!I7</f>
        <v>糖醋雞丁(炒)</v>
      </c>
      <c r="E3" s="140" t="str">
        <f>第1週!I12</f>
        <v>白菜滷(煮)</v>
      </c>
      <c r="F3" s="72" t="str">
        <f>第1週!I17</f>
        <v>時蔬青菜</v>
      </c>
      <c r="G3" s="78" t="str">
        <f>第1週!I22</f>
        <v>南瓜蛋花湯</v>
      </c>
      <c r="H3" s="141" t="s">
        <v>14</v>
      </c>
      <c r="I3" s="431"/>
      <c r="J3" s="319">
        <f>第1週!K30</f>
        <v>5.7941176470588234</v>
      </c>
      <c r="K3" s="313">
        <f>第1週!K31</f>
        <v>2.7324675324675325</v>
      </c>
      <c r="L3" s="313">
        <f>第1週!K32</f>
        <v>1.7000000000000002</v>
      </c>
      <c r="M3" s="76">
        <v>2.5</v>
      </c>
      <c r="N3" s="206">
        <v>1</v>
      </c>
      <c r="O3" s="322">
        <f>J3*70+K3*75+L3*25+M3*45+N3*60</f>
        <v>825.5233002291825</v>
      </c>
      <c r="P3" s="146"/>
      <c r="Q3" s="373"/>
      <c r="R3" s="373"/>
    </row>
    <row r="4" spans="1:32" s="21" customFormat="1" ht="33" customHeight="1" thickBot="1">
      <c r="A4" s="470" t="s">
        <v>149</v>
      </c>
      <c r="B4" s="382" t="s">
        <v>65</v>
      </c>
      <c r="C4" s="466" t="str">
        <f>第1週!P5</f>
        <v>白米飯</v>
      </c>
      <c r="D4" s="408" t="str">
        <f>第1週!P7</f>
        <v>廣東粥(煮)</v>
      </c>
      <c r="E4" s="408" t="str">
        <f>第1週!P16</f>
        <v>鹹酥雞(炸)</v>
      </c>
      <c r="F4" s="408" t="str">
        <f>第1週!P22</f>
        <v>有機青菜</v>
      </c>
      <c r="G4" s="409"/>
      <c r="H4" s="207"/>
      <c r="I4" s="312"/>
      <c r="J4" s="317">
        <f>第1週!R30</f>
        <v>5.2941176470588234</v>
      </c>
      <c r="K4" s="316">
        <f>第1週!R31</f>
        <v>3.0012987012987011</v>
      </c>
      <c r="L4" s="316">
        <f>第1週!R32</f>
        <v>1.1499999999999999</v>
      </c>
      <c r="M4" s="74">
        <v>2.5</v>
      </c>
      <c r="N4" s="204"/>
      <c r="O4" s="323">
        <f t="shared" ref="O4:O19" si="0">J4*70+K4*75+L4*25+M4*45+N4*60</f>
        <v>736.93563789152017</v>
      </c>
      <c r="P4" s="146"/>
      <c r="Q4" s="373"/>
      <c r="R4" s="374"/>
      <c r="S4" s="362"/>
      <c r="T4" s="36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33" customHeight="1" thickTop="1">
      <c r="A5" s="58" t="s">
        <v>236</v>
      </c>
      <c r="B5" s="106" t="s">
        <v>60</v>
      </c>
      <c r="C5" s="109" t="str">
        <f>第2週!B5</f>
        <v>白米飯</v>
      </c>
      <c r="D5" s="71" t="str">
        <f>第2週!B7</f>
        <v>杏菇燒肉(煮)</v>
      </c>
      <c r="E5" s="78" t="str">
        <f>第2週!B12</f>
        <v>毛豆炒蛋(炒)</v>
      </c>
      <c r="F5" s="93" t="str">
        <f>第2週!B17</f>
        <v>有機青菜</v>
      </c>
      <c r="G5" s="71" t="str">
        <f>第2週!B22</f>
        <v>蘿蔔玉米湯</v>
      </c>
      <c r="H5" s="141" t="s">
        <v>341</v>
      </c>
      <c r="I5" s="471"/>
      <c r="J5" s="318">
        <f>第2週!D30</f>
        <v>6.1764705882352944</v>
      </c>
      <c r="K5" s="201">
        <f>第2週!D31</f>
        <v>2.4818181818181815</v>
      </c>
      <c r="L5" s="201">
        <f>第2週!D32</f>
        <v>1.7</v>
      </c>
      <c r="M5" s="92">
        <v>2.5</v>
      </c>
      <c r="N5" s="209"/>
      <c r="O5" s="324">
        <f>J5*70+K5*75+L5*25+M5*45+N5*60</f>
        <v>773.48930481283423</v>
      </c>
      <c r="P5" s="146"/>
      <c r="Q5" s="373"/>
      <c r="R5" s="373"/>
    </row>
    <row r="6" spans="1:32" s="69" customFormat="1" ht="33" customHeight="1">
      <c r="A6" s="58" t="s">
        <v>237</v>
      </c>
      <c r="B6" s="107" t="s">
        <v>66</v>
      </c>
      <c r="C6" s="220" t="str">
        <f>第2週!I5</f>
        <v>糙米飯</v>
      </c>
      <c r="D6" s="140" t="str">
        <f>第2週!I7</f>
        <v>三杯雞(炒)</v>
      </c>
      <c r="E6" s="140" t="str">
        <f>第2週!I12</f>
        <v>香菇高麗菜(炒)</v>
      </c>
      <c r="F6" s="72" t="str">
        <f>第2週!I17</f>
        <v>有機青菜</v>
      </c>
      <c r="G6" s="140" t="str">
        <f>第2週!I22</f>
        <v>味噌豆腐湯</v>
      </c>
      <c r="H6" s="208" t="s">
        <v>83</v>
      </c>
      <c r="I6" s="384"/>
      <c r="J6" s="319">
        <f>第2週!K30</f>
        <v>5.9571428571428573</v>
      </c>
      <c r="K6" s="201">
        <f>第2週!K31</f>
        <v>2.5</v>
      </c>
      <c r="L6" s="314">
        <f>第2週!K32</f>
        <v>1.45</v>
      </c>
      <c r="M6" s="76">
        <v>2.5</v>
      </c>
      <c r="N6" s="206">
        <v>1</v>
      </c>
      <c r="O6" s="322">
        <f t="shared" si="0"/>
        <v>813.25</v>
      </c>
      <c r="P6" s="146"/>
      <c r="Q6" s="376"/>
      <c r="R6" s="373"/>
      <c r="S6" s="25"/>
      <c r="T6" s="25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</row>
    <row r="7" spans="1:32" ht="33" customHeight="1">
      <c r="A7" s="58" t="s">
        <v>150</v>
      </c>
      <c r="B7" s="131" t="s">
        <v>61</v>
      </c>
      <c r="C7" s="467" t="str">
        <f>第2週!P5</f>
        <v>牛排麵</v>
      </c>
      <c r="D7" s="507" t="str">
        <f>第2週!P7</f>
        <v>紅燒豬肉麵(湯料)</v>
      </c>
      <c r="E7" s="407" t="str">
        <f>第2週!P14</f>
        <v>鹹酥雞(炸)</v>
      </c>
      <c r="F7" s="407">
        <f>第2週!P18</f>
        <v>0</v>
      </c>
      <c r="G7" s="407"/>
      <c r="H7" s="141"/>
      <c r="I7" s="460"/>
      <c r="J7" s="319">
        <f>第2週!R30</f>
        <v>5.333333333333333</v>
      </c>
      <c r="K7" s="201">
        <f>第2週!R31</f>
        <v>4.128571428571429</v>
      </c>
      <c r="L7" s="313">
        <f>第2週!R32</f>
        <v>1.05</v>
      </c>
      <c r="M7" s="76">
        <v>2.5</v>
      </c>
      <c r="N7" s="206"/>
      <c r="O7" s="322">
        <f>J7*70+K7*75+L7*25+M7*45+N7*60</f>
        <v>821.72619047619048</v>
      </c>
      <c r="P7" s="146"/>
      <c r="Q7" s="373"/>
      <c r="R7" s="374"/>
      <c r="S7" s="362"/>
      <c r="T7" s="362"/>
    </row>
    <row r="8" spans="1:32" ht="33" customHeight="1">
      <c r="A8" s="58" t="s">
        <v>151</v>
      </c>
      <c r="B8" s="107" t="s">
        <v>62</v>
      </c>
      <c r="C8" s="110" t="str">
        <f>第2週!W5</f>
        <v>糙米飯</v>
      </c>
      <c r="D8" s="140" t="str">
        <f>第2週!W7</f>
        <v>台式打拋肉(炒)</v>
      </c>
      <c r="E8" s="77" t="str">
        <f>第2週!W12</f>
        <v>海帶雙絲(炒)</v>
      </c>
      <c r="F8" s="140" t="str">
        <f>第2週!W17</f>
        <v>有機青菜</v>
      </c>
      <c r="G8" s="130" t="str">
        <f>第2週!W22</f>
        <v>筍絲排骨湯</v>
      </c>
      <c r="H8" s="141" t="s">
        <v>83</v>
      </c>
      <c r="I8" s="431"/>
      <c r="J8" s="319">
        <f>第2週!Y30</f>
        <v>5</v>
      </c>
      <c r="K8" s="201">
        <f>第2週!Y31</f>
        <v>2.9357142857142855</v>
      </c>
      <c r="L8" s="315">
        <f>第2週!Y32</f>
        <v>1.8199999999999998</v>
      </c>
      <c r="M8" s="92">
        <v>2.5</v>
      </c>
      <c r="N8" s="206">
        <v>1</v>
      </c>
      <c r="O8" s="322">
        <f t="shared" si="0"/>
        <v>788.17857142857144</v>
      </c>
      <c r="P8" s="146"/>
      <c r="Q8" s="377"/>
      <c r="R8" s="375"/>
    </row>
    <row r="9" spans="1:32" s="21" customFormat="1" ht="33" customHeight="1" thickBot="1">
      <c r="A9" s="470" t="s">
        <v>152</v>
      </c>
      <c r="B9" s="108" t="s">
        <v>63</v>
      </c>
      <c r="C9" s="221" t="str">
        <f>第2週!AD5</f>
        <v>白米飯</v>
      </c>
      <c r="D9" s="73" t="str">
        <f>第2週!AD7</f>
        <v>咖哩雞(煮)</v>
      </c>
      <c r="E9" s="73" t="str">
        <f>第2週!AD12</f>
        <v>冬瓜燜肉(煮)</v>
      </c>
      <c r="F9" s="73" t="str">
        <f>第2週!AD17</f>
        <v>有機青菜</v>
      </c>
      <c r="G9" s="420" t="str">
        <f>第2週!AD22</f>
        <v>綠豆饌</v>
      </c>
      <c r="H9" s="238"/>
      <c r="I9" s="312" t="s">
        <v>338</v>
      </c>
      <c r="J9" s="317">
        <f>第2週!AF30</f>
        <v>5.4666666666666659</v>
      </c>
      <c r="K9" s="202">
        <f>第2週!AF31</f>
        <v>2.5142857142857142</v>
      </c>
      <c r="L9" s="316">
        <f>第2週!AF32</f>
        <v>1.65</v>
      </c>
      <c r="M9" s="203">
        <v>2.5</v>
      </c>
      <c r="N9" s="204"/>
      <c r="O9" s="323">
        <f t="shared" si="0"/>
        <v>724.98809523809518</v>
      </c>
      <c r="P9" s="146"/>
      <c r="Q9" s="373"/>
      <c r="R9" s="375"/>
      <c r="S9" s="22"/>
      <c r="T9" s="22"/>
      <c r="U9" s="22"/>
      <c r="V9" s="25"/>
      <c r="W9" s="25"/>
      <c r="X9" s="22"/>
      <c r="Y9" s="22"/>
      <c r="Z9" s="22"/>
      <c r="AA9" s="22"/>
      <c r="AB9" s="22"/>
      <c r="AC9" s="22"/>
      <c r="AD9" s="22"/>
      <c r="AE9" s="22"/>
      <c r="AF9" s="22"/>
    </row>
    <row r="10" spans="1:32" s="22" customFormat="1" ht="33" customHeight="1" thickTop="1">
      <c r="A10" s="58" t="s">
        <v>238</v>
      </c>
      <c r="B10" s="106" t="s">
        <v>60</v>
      </c>
      <c r="C10" s="222" t="str">
        <f>第4週!B5</f>
        <v>白米飯</v>
      </c>
      <c r="D10" s="71" t="str">
        <f>第3週!B7</f>
        <v>羅宋燒雞(煮)</v>
      </c>
      <c r="E10" s="71" t="str">
        <f>第3週!B12</f>
        <v>銀芽肉絲(炒)</v>
      </c>
      <c r="F10" s="71" t="str">
        <f>第3週!B17</f>
        <v>有機青菜</v>
      </c>
      <c r="G10" s="71" t="str">
        <f>第3週!B22</f>
        <v>蔬菜蛋花湯</v>
      </c>
      <c r="H10" s="141" t="s">
        <v>265</v>
      </c>
      <c r="I10" s="471"/>
      <c r="J10" s="318">
        <f>第4週!D30</f>
        <v>6</v>
      </c>
      <c r="K10" s="201">
        <f>第4週!D31</f>
        <v>2.959090909090909</v>
      </c>
      <c r="L10" s="201">
        <f>第4週!D32</f>
        <v>1.52</v>
      </c>
      <c r="M10" s="92">
        <v>2.5</v>
      </c>
      <c r="N10" s="209"/>
      <c r="O10" s="324">
        <f t="shared" si="0"/>
        <v>792.43181818181824</v>
      </c>
      <c r="P10" s="65"/>
      <c r="Q10" s="373"/>
      <c r="R10" s="373"/>
      <c r="S10" s="25"/>
      <c r="T10" s="25"/>
      <c r="V10" s="25"/>
      <c r="W10" s="25"/>
    </row>
    <row r="11" spans="1:32" s="22" customFormat="1" ht="33" customHeight="1">
      <c r="A11" s="58" t="s">
        <v>239</v>
      </c>
      <c r="B11" s="107" t="s">
        <v>64</v>
      </c>
      <c r="C11" s="109" t="str">
        <f>第4週!I5</f>
        <v>糙米飯</v>
      </c>
      <c r="D11" s="71" t="str">
        <f>第3週!I7</f>
        <v>蠔油燒鴨(煮)</v>
      </c>
      <c r="E11" s="93" t="str">
        <f>第3週!I12</f>
        <v>關東煮(煮)</v>
      </c>
      <c r="F11" s="93" t="str">
        <f>第3週!I17</f>
        <v>有機蔬菜</v>
      </c>
      <c r="G11" s="71" t="str">
        <f>第3週!I22</f>
        <v>榨菜肉絲湯</v>
      </c>
      <c r="H11" s="208" t="s">
        <v>83</v>
      </c>
      <c r="I11" s="384"/>
      <c r="J11" s="319">
        <f>第4週!K30</f>
        <v>6.4274509803921562</v>
      </c>
      <c r="K11" s="315">
        <f>第4週!K31</f>
        <v>2.8740259740259742</v>
      </c>
      <c r="L11" s="315">
        <f>第4週!K32</f>
        <v>1.5500000000000003</v>
      </c>
      <c r="M11" s="92">
        <v>2.5</v>
      </c>
      <c r="N11" s="206">
        <v>1</v>
      </c>
      <c r="O11" s="322">
        <f t="shared" si="0"/>
        <v>876.72351667939904</v>
      </c>
      <c r="P11" s="28"/>
      <c r="Q11" s="373"/>
      <c r="R11" s="373"/>
      <c r="S11" s="25"/>
      <c r="T11" s="25"/>
    </row>
    <row r="12" spans="1:32" s="23" customFormat="1" ht="33" customHeight="1">
      <c r="A12" s="58" t="s">
        <v>155</v>
      </c>
      <c r="B12" s="131" t="s">
        <v>61</v>
      </c>
      <c r="C12" s="467" t="str">
        <f>第3週!P5</f>
        <v>刈包</v>
      </c>
      <c r="D12" s="407" t="str">
        <f>第3週!P7</f>
        <v>魯肉片</v>
      </c>
      <c r="E12" s="407" t="str">
        <f>第3週!P12</f>
        <v>台式炒米粉(炒)</v>
      </c>
      <c r="F12" s="407" t="str">
        <f>第3週!P17</f>
        <v>有機蔬菜</v>
      </c>
      <c r="G12" s="407" t="str">
        <f>第3週!P22</f>
        <v>黃瓜排骨湯</v>
      </c>
      <c r="H12" s="141"/>
      <c r="I12" s="460"/>
      <c r="J12" s="319">
        <f>第4週!R30</f>
        <v>6.4575163398692812</v>
      </c>
      <c r="K12" s="313">
        <f>第4週!R31</f>
        <v>2.4857142857142858</v>
      </c>
      <c r="L12" s="313">
        <f>第4週!R32</f>
        <v>1.69</v>
      </c>
      <c r="M12" s="76">
        <v>2.5</v>
      </c>
      <c r="N12" s="206"/>
      <c r="O12" s="322">
        <f t="shared" si="0"/>
        <v>793.20471521942113</v>
      </c>
      <c r="P12" s="67"/>
      <c r="Q12" s="373"/>
      <c r="R12" s="374"/>
      <c r="S12" s="362"/>
      <c r="T12" s="362"/>
    </row>
    <row r="13" spans="1:32" s="25" customFormat="1" ht="33" customHeight="1">
      <c r="A13" s="58" t="s">
        <v>156</v>
      </c>
      <c r="B13" s="107" t="s">
        <v>62</v>
      </c>
      <c r="C13" s="110" t="str">
        <f>第4週!W5</f>
        <v>糙米飯</v>
      </c>
      <c r="D13" s="140" t="str">
        <f>第3週!W7</f>
        <v>銀蘿燒肉(滷)</v>
      </c>
      <c r="E13" s="140" t="str">
        <f>第3週!W12</f>
        <v>麻婆豆腐(煮)</v>
      </c>
      <c r="F13" s="140" t="str">
        <f>第3週!W17</f>
        <v>有機青菜</v>
      </c>
      <c r="G13" s="71" t="str">
        <f>第3週!W22</f>
        <v>海芽蛋花湯</v>
      </c>
      <c r="H13" s="141" t="s">
        <v>83</v>
      </c>
      <c r="I13" s="431"/>
      <c r="J13" s="319">
        <f>第4週!Y30</f>
        <v>6.3636363636363633</v>
      </c>
      <c r="K13" s="314">
        <f>第4週!Y31</f>
        <v>2.8571428571428568</v>
      </c>
      <c r="L13" s="314">
        <f>第4週!Y32</f>
        <v>1.6</v>
      </c>
      <c r="M13" s="76">
        <v>2.5</v>
      </c>
      <c r="N13" s="206">
        <v>1</v>
      </c>
      <c r="O13" s="322">
        <f t="shared" si="0"/>
        <v>872.24025974025972</v>
      </c>
      <c r="P13" s="146"/>
      <c r="R13" s="375"/>
    </row>
    <row r="14" spans="1:32" s="25" customFormat="1" ht="33" customHeight="1" thickBot="1">
      <c r="A14" s="470" t="s">
        <v>153</v>
      </c>
      <c r="B14" s="108" t="s">
        <v>63</v>
      </c>
      <c r="C14" s="223" t="str">
        <f>第4週!AD5</f>
        <v>白米飯</v>
      </c>
      <c r="D14" s="73" t="str">
        <f>第3週!AD7</f>
        <v>黑胡椒雞丁(煮)</v>
      </c>
      <c r="E14" s="94" t="str">
        <f>第3週!AD12</f>
        <v>芋頭絞肉(煮)</v>
      </c>
      <c r="F14" s="73" t="str">
        <f>第3週!AD17</f>
        <v>有機蔬菜</v>
      </c>
      <c r="G14" s="73" t="str">
        <f>第3週!AD22</f>
        <v>冬瓜魚丸湯</v>
      </c>
      <c r="H14" s="207"/>
      <c r="I14" s="508" t="s">
        <v>337</v>
      </c>
      <c r="J14" s="317">
        <f>第4週!AF30</f>
        <v>6.1166666666666663</v>
      </c>
      <c r="K14" s="316">
        <f>第4週!AF31</f>
        <v>2.7142857142857144</v>
      </c>
      <c r="L14" s="316">
        <f>第4週!AF32</f>
        <v>1.53</v>
      </c>
      <c r="M14" s="74">
        <v>2.5</v>
      </c>
      <c r="N14" s="204"/>
      <c r="O14" s="323">
        <f t="shared" si="0"/>
        <v>782.48809523809518</v>
      </c>
      <c r="P14" s="146"/>
      <c r="Q14" s="373"/>
      <c r="R14" s="375"/>
      <c r="S14" s="22"/>
      <c r="T14" s="22"/>
      <c r="X14" s="22"/>
      <c r="Y14" s="22"/>
    </row>
    <row r="15" spans="1:32" s="25" customFormat="1" ht="33" customHeight="1" thickTop="1">
      <c r="A15" s="58" t="s">
        <v>240</v>
      </c>
      <c r="B15" s="106" t="s">
        <v>60</v>
      </c>
      <c r="C15" s="109" t="str">
        <f>第4週!B5</f>
        <v>白米飯</v>
      </c>
      <c r="D15" s="78" t="str">
        <f>第4週!B7</f>
        <v>香菇滷肉燥</v>
      </c>
      <c r="E15" s="78" t="str">
        <f>第4週!B12</f>
        <v>青蔥炒蛋(炒)</v>
      </c>
      <c r="F15" s="71" t="str">
        <f>第4週!B17</f>
        <v>有機蔬菜</v>
      </c>
      <c r="G15" s="93" t="str">
        <f>第4週!B22</f>
        <v>珍菇肉絲湯</v>
      </c>
      <c r="H15" s="141"/>
      <c r="I15" s="463" t="s">
        <v>340</v>
      </c>
      <c r="J15" s="318">
        <f>第3週!D30</f>
        <v>6.333333333333333</v>
      </c>
      <c r="K15" s="201">
        <f>第3週!D31</f>
        <v>2.6103896103896105</v>
      </c>
      <c r="L15" s="201">
        <f>第3週!D32</f>
        <v>1.55</v>
      </c>
      <c r="M15" s="92">
        <v>2.5</v>
      </c>
      <c r="N15" s="209"/>
      <c r="O15" s="324">
        <f t="shared" si="0"/>
        <v>790.36255411255411</v>
      </c>
      <c r="P15" s="146"/>
      <c r="R15" s="373"/>
    </row>
    <row r="16" spans="1:32" s="25" customFormat="1" ht="33" customHeight="1">
      <c r="A16" s="58" t="s">
        <v>241</v>
      </c>
      <c r="B16" s="107" t="s">
        <v>64</v>
      </c>
      <c r="C16" s="220" t="str">
        <f>第4週!I5</f>
        <v>糙米飯</v>
      </c>
      <c r="D16" s="77" t="str">
        <f>第4週!I7</f>
        <v>椒鹽魚丁(炸)</v>
      </c>
      <c r="E16" s="140" t="str">
        <f>第4週!I12</f>
        <v>什錦豆干(炒)</v>
      </c>
      <c r="F16" s="140" t="str">
        <f>第4週!I17</f>
        <v>時蔬青菜</v>
      </c>
      <c r="G16" s="72" t="str">
        <f>第4週!I22</f>
        <v>玉米濃湯</v>
      </c>
      <c r="H16" s="208" t="s">
        <v>83</v>
      </c>
      <c r="I16" s="461"/>
      <c r="J16" s="462">
        <f>第3週!K30</f>
        <v>5.3428571428571425</v>
      </c>
      <c r="K16" s="314">
        <f>第3週!K31</f>
        <v>2.5785714285714283</v>
      </c>
      <c r="L16" s="314">
        <f>第3週!K32</f>
        <v>1.75</v>
      </c>
      <c r="M16" s="76">
        <v>2.5</v>
      </c>
      <c r="N16" s="206">
        <v>1</v>
      </c>
      <c r="O16" s="322">
        <f t="shared" si="0"/>
        <v>783.64285714285711</v>
      </c>
      <c r="P16" s="146"/>
      <c r="R16" s="373"/>
    </row>
    <row r="17" spans="1:34" s="25" customFormat="1" ht="33" customHeight="1">
      <c r="A17" s="58" t="s">
        <v>154</v>
      </c>
      <c r="B17" s="131" t="s">
        <v>61</v>
      </c>
      <c r="C17" s="467" t="str">
        <f>第4週!P5</f>
        <v>烏龍麵</v>
      </c>
      <c r="D17" s="407" t="str">
        <f>第4週!P7</f>
        <v>咖哩湯烏龍</v>
      </c>
      <c r="E17" s="407" t="str">
        <f>第4週!P16</f>
        <v>蒜香豬排(煎)</v>
      </c>
      <c r="F17" s="407" t="str">
        <f>第4週!P22</f>
        <v>有機蔬菜</v>
      </c>
      <c r="G17" s="407"/>
      <c r="H17" s="141"/>
      <c r="I17" s="461"/>
      <c r="J17" s="462">
        <f>第3週!R30</f>
        <v>5.3333333333333339</v>
      </c>
      <c r="K17" s="314">
        <f>第3週!R31</f>
        <v>3.05</v>
      </c>
      <c r="L17" s="314">
        <f>第3週!R32</f>
        <v>1.45</v>
      </c>
      <c r="M17" s="76">
        <v>2.5</v>
      </c>
      <c r="N17" s="206"/>
      <c r="O17" s="322">
        <f t="shared" si="0"/>
        <v>750.83333333333337</v>
      </c>
      <c r="P17" s="146"/>
      <c r="R17" s="374"/>
      <c r="S17" s="362"/>
      <c r="T17" s="362"/>
    </row>
    <row r="18" spans="1:34" s="25" customFormat="1" ht="33" customHeight="1">
      <c r="A18" s="58" t="s">
        <v>157</v>
      </c>
      <c r="B18" s="107" t="s">
        <v>62</v>
      </c>
      <c r="C18" s="220" t="str">
        <f>第4週!W5</f>
        <v>糙米飯</v>
      </c>
      <c r="D18" s="77" t="str">
        <f>第4週!W7</f>
        <v>蜜汁雞(炒)</v>
      </c>
      <c r="E18" s="78" t="str">
        <f>第4週!W12</f>
        <v>芹菜豆干(炒)</v>
      </c>
      <c r="F18" s="140" t="str">
        <f>第4週!W17</f>
        <v>有機蔬菜</v>
      </c>
      <c r="G18" s="72" t="str">
        <f>第4週!W22</f>
        <v>瓠瓜龍骨湯</v>
      </c>
      <c r="H18" s="141" t="s">
        <v>204</v>
      </c>
      <c r="I18" s="461"/>
      <c r="J18" s="462">
        <f>第3週!Y30</f>
        <v>6</v>
      </c>
      <c r="K18" s="314">
        <f>第3週!Y31</f>
        <v>3.0425974025974027</v>
      </c>
      <c r="L18" s="314">
        <f>第3週!Y32</f>
        <v>1.48</v>
      </c>
      <c r="M18" s="76">
        <v>2.5</v>
      </c>
      <c r="N18" s="206">
        <v>1</v>
      </c>
      <c r="O18" s="322">
        <f t="shared" si="0"/>
        <v>857.69480519480521</v>
      </c>
      <c r="P18" s="146"/>
      <c r="Q18" s="377"/>
      <c r="R18" s="375"/>
    </row>
    <row r="19" spans="1:34" s="25" customFormat="1" ht="33" customHeight="1" thickBot="1">
      <c r="A19" s="470" t="s">
        <v>158</v>
      </c>
      <c r="B19" s="108" t="s">
        <v>63</v>
      </c>
      <c r="C19" s="223" t="str">
        <f>第3週!AD5</f>
        <v>白米飯</v>
      </c>
      <c r="D19" s="156" t="str">
        <f>第4週!AD7</f>
        <v>洋蔥肉絲(煮)</v>
      </c>
      <c r="E19" s="156" t="str">
        <f>第4週!AD12</f>
        <v>黃瓜雞片(炒)</v>
      </c>
      <c r="F19" s="73" t="str">
        <f>第4週!AD17</f>
        <v>有機蔬菜</v>
      </c>
      <c r="G19" s="421" t="str">
        <f>第4週!AD22</f>
        <v>地瓜仙草蜜</v>
      </c>
      <c r="H19" s="207"/>
      <c r="I19" s="509" t="s">
        <v>336</v>
      </c>
      <c r="J19" s="317">
        <f>第3週!AF30</f>
        <v>6.0294117647058822</v>
      </c>
      <c r="K19" s="202">
        <f>第3週!AF31</f>
        <v>2.5142857142857147</v>
      </c>
      <c r="L19" s="202">
        <f>第3週!AF32</f>
        <v>1.5500000000000003</v>
      </c>
      <c r="M19" s="74">
        <v>2.5</v>
      </c>
      <c r="N19" s="383"/>
      <c r="O19" s="205">
        <f t="shared" si="0"/>
        <v>761.88025210084038</v>
      </c>
      <c r="P19" s="146"/>
      <c r="Q19" s="373"/>
      <c r="R19" s="375"/>
      <c r="S19" s="22"/>
      <c r="T19" s="22"/>
      <c r="X19" s="22"/>
      <c r="Y19" s="22"/>
      <c r="Z19" s="22"/>
    </row>
    <row r="20" spans="1:34" s="25" customFormat="1" ht="33" customHeight="1" thickTop="1">
      <c r="A20" s="465" t="s">
        <v>242</v>
      </c>
      <c r="B20" s="106" t="s">
        <v>60</v>
      </c>
      <c r="C20" s="109" t="str">
        <f>第5週!B5</f>
        <v>白米飯</v>
      </c>
      <c r="D20" s="78" t="str">
        <f>第5週!B7</f>
        <v>紅燒豬肉(滷)</v>
      </c>
      <c r="E20" s="78" t="str">
        <f>第5週!B12</f>
        <v>芙蓉絲瓜(煮)</v>
      </c>
      <c r="F20" s="71" t="str">
        <f>第5週!B17</f>
        <v>有機青菜</v>
      </c>
      <c r="G20" s="93" t="str">
        <f>第5週!B22</f>
        <v>日式味噌湯</v>
      </c>
      <c r="H20" s="384"/>
      <c r="I20" s="463" t="s">
        <v>339</v>
      </c>
      <c r="J20" s="315">
        <f>第5週!D30</f>
        <v>6</v>
      </c>
      <c r="K20" s="201">
        <f>第5週!D31</f>
        <v>2.5168831168831169</v>
      </c>
      <c r="L20" s="201">
        <f>第5週!D32</f>
        <v>2.1</v>
      </c>
      <c r="M20" s="92">
        <v>2.5</v>
      </c>
      <c r="N20" s="385"/>
      <c r="O20" s="322">
        <f>J20*70+K20*75+L20*25+M20*45+N20*60</f>
        <v>773.76623376623377</v>
      </c>
      <c r="P20" s="146"/>
      <c r="Q20" s="373"/>
      <c r="R20" s="375"/>
      <c r="S20" s="22"/>
      <c r="T20" s="22"/>
      <c r="X20" s="22"/>
      <c r="Y20" s="22"/>
      <c r="Z20" s="22"/>
    </row>
    <row r="21" spans="1:34" s="25" customFormat="1" ht="33" customHeight="1">
      <c r="A21" s="465" t="s">
        <v>243</v>
      </c>
      <c r="B21" s="107" t="s">
        <v>64</v>
      </c>
      <c r="C21" s="468" t="str">
        <f>第5週!I5</f>
        <v>糙米飯</v>
      </c>
      <c r="D21" s="433" t="str">
        <f>第5週!I7</f>
        <v>義式嫩雞(煮)</v>
      </c>
      <c r="E21" s="433" t="str">
        <f>第5週!I12</f>
        <v>花椰菜炒肉絲（炒﹚</v>
      </c>
      <c r="F21" s="434" t="str">
        <f>第5週!I17</f>
        <v>有機蔬菜</v>
      </c>
      <c r="G21" s="435" t="str">
        <f>第5週!I22</f>
        <v>蘿蔔龍骨湯</v>
      </c>
      <c r="H21" s="436" t="s">
        <v>205</v>
      </c>
      <c r="I21" s="461"/>
      <c r="J21" s="464">
        <f>第5週!K30</f>
        <v>6.333333333333333</v>
      </c>
      <c r="K21" s="437">
        <f>第5週!K31</f>
        <v>2.6514285714285717</v>
      </c>
      <c r="L21" s="437">
        <f>第5週!K32</f>
        <v>1.45</v>
      </c>
      <c r="M21" s="438">
        <v>2.5</v>
      </c>
      <c r="N21" s="439">
        <v>1</v>
      </c>
      <c r="O21" s="322">
        <f t="shared" ref="O21:O22" si="1">J21*70+K21*75+L21*25+M21*45+N21*60</f>
        <v>850.94047619047615</v>
      </c>
      <c r="P21" s="146"/>
      <c r="Q21" s="373"/>
      <c r="R21" s="375"/>
      <c r="S21" s="22"/>
      <c r="T21" s="22"/>
      <c r="X21" s="22"/>
      <c r="Y21" s="22"/>
      <c r="Z21" s="22"/>
    </row>
    <row r="22" spans="1:34" s="25" customFormat="1" ht="33" customHeight="1">
      <c r="A22" s="465" t="s">
        <v>244</v>
      </c>
      <c r="B22" s="131" t="s">
        <v>61</v>
      </c>
      <c r="C22" s="467" t="str">
        <f>第5週!P5</f>
        <v>白米飯</v>
      </c>
      <c r="D22" s="407" t="str">
        <f>第5週!P7</f>
        <v>肉絲蛋炒飯(炒)</v>
      </c>
      <c r="E22" s="407" t="str">
        <f>第5週!P13</f>
        <v>酥炸魚丁(炸)</v>
      </c>
      <c r="F22" s="407">
        <v>0</v>
      </c>
      <c r="G22" s="72" t="str">
        <f>第5週!P22</f>
        <v>蘿蔔魚丸湯</v>
      </c>
      <c r="H22" s="431"/>
      <c r="I22" s="472"/>
      <c r="J22" s="462">
        <f>第5週!R30</f>
        <v>6.2941176470588234</v>
      </c>
      <c r="K22" s="314">
        <f>第5週!R31</f>
        <v>3.3779220779220775</v>
      </c>
      <c r="L22" s="314">
        <f>第5週!R32</f>
        <v>1.5</v>
      </c>
      <c r="M22" s="76">
        <f>第5週!R35</f>
        <v>2.5</v>
      </c>
      <c r="N22" s="440"/>
      <c r="O22" s="322">
        <f t="shared" si="1"/>
        <v>843.93239113827349</v>
      </c>
      <c r="P22" s="146"/>
      <c r="Q22" s="373"/>
      <c r="R22" s="375"/>
      <c r="S22" s="22"/>
      <c r="T22" s="22"/>
      <c r="X22" s="22"/>
      <c r="Y22" s="22"/>
      <c r="Z22" s="22"/>
    </row>
    <row r="23" spans="1:34" s="189" customFormat="1" ht="24" customHeight="1">
      <c r="A23" s="545" t="s">
        <v>362</v>
      </c>
      <c r="B23" s="545"/>
      <c r="C23" s="545"/>
      <c r="D23" s="545"/>
      <c r="E23" s="545"/>
      <c r="F23" s="545"/>
      <c r="G23" s="545"/>
      <c r="H23" s="545"/>
      <c r="I23" s="253"/>
      <c r="J23" s="187"/>
      <c r="K23" s="188"/>
      <c r="L23" s="188"/>
      <c r="M23" s="188"/>
      <c r="N23" s="188"/>
      <c r="O23" s="188"/>
      <c r="P23" s="364"/>
      <c r="Q23" s="365"/>
      <c r="R23" s="365"/>
      <c r="S23" s="365"/>
      <c r="T23" s="365"/>
      <c r="U23" s="365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</row>
    <row r="24" spans="1:34" s="190" customFormat="1" ht="16.5" customHeight="1">
      <c r="A24" s="550" t="s">
        <v>73</v>
      </c>
      <c r="B24" s="550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367"/>
      <c r="Q24" s="367"/>
      <c r="R24" s="367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</row>
    <row r="25" spans="1:34" s="190" customFormat="1" ht="16.5" customHeight="1">
      <c r="A25" s="191" t="s">
        <v>74</v>
      </c>
      <c r="B25" s="191"/>
      <c r="C25" s="191"/>
      <c r="E25" s="192"/>
      <c r="F25" s="192"/>
      <c r="G25" s="192"/>
      <c r="H25" s="191"/>
      <c r="I25" s="191"/>
      <c r="J25" s="193"/>
      <c r="K25" s="187"/>
      <c r="L25" s="187"/>
      <c r="M25" s="187"/>
      <c r="N25" s="187"/>
      <c r="O25" s="194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</row>
    <row r="26" spans="1:34" s="236" customFormat="1" ht="25.5" customHeight="1">
      <c r="A26" s="233"/>
      <c r="B26" s="233"/>
      <c r="C26" s="234" t="s">
        <v>75</v>
      </c>
      <c r="D26" s="233"/>
      <c r="E26" s="234" t="s">
        <v>76</v>
      </c>
      <c r="F26" s="233"/>
      <c r="G26" s="235" t="s">
        <v>77</v>
      </c>
      <c r="H26" s="233"/>
      <c r="I26" s="233"/>
      <c r="J26" s="237" t="s">
        <v>78</v>
      </c>
      <c r="K26" s="233"/>
      <c r="L26" s="233"/>
      <c r="M26" s="233"/>
      <c r="N26" s="237"/>
      <c r="P26" s="362"/>
      <c r="Q26" s="361"/>
      <c r="R26" s="61"/>
      <c r="S26" s="378"/>
      <c r="T26" s="378"/>
      <c r="U26" s="61"/>
      <c r="V26" s="37"/>
      <c r="W26" s="37"/>
      <c r="X26" s="25"/>
      <c r="Y26" s="25"/>
      <c r="Z26" s="25"/>
      <c r="AA26" s="364"/>
      <c r="AB26" s="364"/>
      <c r="AC26" s="364"/>
      <c r="AD26" s="364"/>
      <c r="AE26" s="364"/>
      <c r="AF26" s="364"/>
    </row>
    <row r="27" spans="1:34" s="25" customFormat="1" ht="33.5">
      <c r="A27" s="32"/>
      <c r="B27" s="24"/>
      <c r="C27" s="19"/>
      <c r="D27" s="19"/>
      <c r="E27" s="24"/>
      <c r="F27" s="24"/>
      <c r="G27" s="24"/>
      <c r="H27" s="24"/>
      <c r="I27" s="24"/>
      <c r="J27" s="49"/>
      <c r="K27" s="49"/>
      <c r="L27" s="49"/>
      <c r="M27" s="49"/>
      <c r="N27" s="49"/>
      <c r="O27" s="49"/>
      <c r="P27" s="363"/>
      <c r="Q27" s="361"/>
      <c r="R27" s="47"/>
      <c r="S27" s="359"/>
      <c r="T27" s="359"/>
      <c r="U27" s="379"/>
      <c r="V27" s="37"/>
      <c r="W27" s="37"/>
      <c r="X27" s="37"/>
      <c r="AB27" s="364"/>
      <c r="AC27" s="364"/>
      <c r="AD27" s="364"/>
      <c r="AE27" s="364"/>
      <c r="AF27" s="364"/>
      <c r="AG27" s="364"/>
      <c r="AH27" s="364"/>
    </row>
    <row r="28" spans="1:34" s="22" customFormat="1" ht="24.65" customHeight="1">
      <c r="A28" s="31"/>
      <c r="B28" s="18"/>
      <c r="C28" s="33"/>
      <c r="D28" s="48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Q28" s="33"/>
      <c r="R28" s="25"/>
      <c r="S28" s="360"/>
      <c r="T28" s="360"/>
      <c r="U28" s="360"/>
      <c r="V28" s="360"/>
      <c r="W28" s="360"/>
      <c r="X28" s="360"/>
      <c r="Y28" s="360"/>
      <c r="AB28" s="25"/>
      <c r="AC28" s="25"/>
      <c r="AD28" s="25"/>
      <c r="AE28" s="25"/>
      <c r="AF28" s="25"/>
      <c r="AG28" s="25"/>
      <c r="AH28" s="25"/>
    </row>
    <row r="29" spans="1:34" s="22" customFormat="1" ht="22.5" customHeight="1">
      <c r="A29" s="31"/>
      <c r="B29" s="18"/>
      <c r="C29" s="33"/>
      <c r="D29" s="33"/>
      <c r="E29" s="81"/>
      <c r="F29" s="33"/>
      <c r="G29" s="33"/>
      <c r="H29" s="33"/>
      <c r="I29" s="33"/>
      <c r="J29" s="33"/>
      <c r="K29" s="33"/>
      <c r="L29" s="33"/>
      <c r="M29" s="33"/>
      <c r="N29" s="33"/>
      <c r="O29" s="33"/>
      <c r="R29" s="25"/>
      <c r="S29" s="360"/>
      <c r="T29" s="360"/>
      <c r="U29" s="360"/>
      <c r="V29" s="360"/>
      <c r="W29" s="360"/>
      <c r="X29" s="360"/>
      <c r="Y29" s="360"/>
    </row>
    <row r="30" spans="1:34" s="22" customFormat="1" ht="21.75" customHeight="1">
      <c r="A30" s="31"/>
      <c r="B30" s="18"/>
      <c r="C30" s="66"/>
      <c r="D30" s="66"/>
      <c r="E30" s="82"/>
      <c r="F30" s="66"/>
      <c r="G30" s="66"/>
      <c r="J30" s="24"/>
      <c r="K30" s="24"/>
      <c r="L30" s="24"/>
      <c r="M30" s="24"/>
      <c r="N30" s="24"/>
      <c r="O30" s="28"/>
      <c r="R30" s="25"/>
      <c r="S30" s="360"/>
      <c r="T30" s="360"/>
      <c r="U30" s="360"/>
      <c r="V30" s="360"/>
      <c r="W30" s="360"/>
      <c r="X30" s="360"/>
    </row>
    <row r="31" spans="1:34" s="22" customFormat="1" ht="24.65" customHeight="1">
      <c r="A31" s="31"/>
      <c r="B31" s="18"/>
      <c r="C31" s="24"/>
      <c r="D31" s="24"/>
      <c r="E31" s="80"/>
      <c r="F31" s="24"/>
      <c r="G31" s="24"/>
      <c r="J31" s="24"/>
      <c r="K31" s="24"/>
      <c r="L31" s="24"/>
      <c r="M31" s="24"/>
      <c r="N31" s="24"/>
      <c r="O31" s="28"/>
      <c r="R31" s="47"/>
      <c r="S31" s="360"/>
      <c r="T31" s="360"/>
      <c r="U31" s="360"/>
      <c r="V31" s="360"/>
      <c r="W31" s="360"/>
      <c r="X31" s="360"/>
    </row>
    <row r="32" spans="1:34" s="21" customFormat="1" ht="24.65" customHeight="1">
      <c r="A32" s="31"/>
      <c r="E32" s="68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s="21" customFormat="1" ht="24.65" customHeight="1">
      <c r="A33" s="31"/>
      <c r="E33" s="68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4" s="21" customFormat="1" ht="24.65" customHeight="1">
      <c r="A34" s="31"/>
      <c r="B34" s="18"/>
      <c r="C34" s="17"/>
      <c r="D34" s="17"/>
      <c r="E34" s="83"/>
      <c r="F34" s="17"/>
      <c r="G34" s="17"/>
      <c r="H34" s="22"/>
      <c r="I34" s="22"/>
      <c r="J34" s="24"/>
      <c r="K34" s="24"/>
      <c r="L34" s="24"/>
      <c r="M34" s="24"/>
      <c r="N34" s="24"/>
      <c r="O34" s="28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4" ht="16.5" customHeight="1">
      <c r="A35" s="32"/>
      <c r="B35" s="22"/>
      <c r="C35" s="19"/>
      <c r="D35" s="19"/>
      <c r="E35" s="80"/>
      <c r="F35" s="24"/>
      <c r="G35" s="24"/>
      <c r="H35" s="23"/>
      <c r="I35" s="23"/>
      <c r="J35" s="24"/>
      <c r="K35" s="24"/>
      <c r="L35" s="24"/>
      <c r="M35" s="24"/>
      <c r="N35" s="24"/>
      <c r="O35" s="28"/>
      <c r="R35" s="22"/>
      <c r="S35" s="22"/>
      <c r="T35" s="22"/>
      <c r="U35" s="22"/>
      <c r="V35" s="22"/>
      <c r="W35" s="22"/>
      <c r="X35" s="22"/>
      <c r="AB35" s="22"/>
      <c r="AC35" s="22"/>
      <c r="AD35" s="22"/>
      <c r="AE35" s="22"/>
      <c r="AF35" s="22"/>
      <c r="AG35" s="21"/>
      <c r="AH35" s="21"/>
    </row>
    <row r="39" spans="1:34" s="21" customFormat="1" ht="33.75" customHeight="1">
      <c r="A39" s="30"/>
      <c r="C39" s="30"/>
      <c r="D39" s="30"/>
      <c r="E39" s="79"/>
      <c r="F39" s="30"/>
      <c r="G39" s="30"/>
      <c r="J39" s="30"/>
      <c r="K39" s="30"/>
      <c r="L39" s="30"/>
      <c r="M39" s="30"/>
      <c r="N39" s="30"/>
      <c r="O39" s="30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</sheetData>
  <mergeCells count="4">
    <mergeCell ref="A23:H23"/>
    <mergeCell ref="A1:O1"/>
    <mergeCell ref="D2:F2"/>
    <mergeCell ref="A24:O24"/>
  </mergeCells>
  <phoneticPr fontId="1" type="noConversion"/>
  <printOptions horizontalCentered="1"/>
  <pageMargins left="0" right="0" top="0.39370078740157483" bottom="0" header="0" footer="0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7"/>
  <sheetViews>
    <sheetView zoomScale="80" zoomScaleNormal="80" workbookViewId="0">
      <selection activeCell="H35" sqref="H35"/>
    </sheetView>
  </sheetViews>
  <sheetFormatPr defaultColWidth="8.90625" defaultRowHeight="17"/>
  <cols>
    <col min="1" max="1" width="8.90625" style="5"/>
    <col min="2" max="2" width="9.453125" style="5" customWidth="1"/>
    <col min="3" max="3" width="10.6328125" style="5" customWidth="1"/>
    <col min="4" max="4" width="8.36328125" style="5" customWidth="1"/>
    <col min="5" max="7" width="5.6328125" style="5" hidden="1" customWidth="1"/>
    <col min="8" max="8" width="5.6328125" style="5" customWidth="1"/>
    <col min="9" max="9" width="9.6328125" style="5" customWidth="1"/>
    <col min="10" max="10" width="10.6328125" style="5" customWidth="1"/>
    <col min="11" max="11" width="8.453125" style="5" customWidth="1"/>
    <col min="12" max="14" width="5.6328125" style="5" hidden="1" customWidth="1"/>
    <col min="15" max="15" width="5.6328125" style="5" customWidth="1"/>
    <col min="16" max="16" width="10.36328125" style="5" customWidth="1"/>
    <col min="17" max="17" width="10.6328125" style="5" customWidth="1"/>
    <col min="18" max="18" width="8.36328125" style="5" customWidth="1"/>
    <col min="19" max="21" width="5.6328125" style="5" hidden="1" customWidth="1"/>
    <col min="22" max="22" width="5.6328125" style="5" customWidth="1"/>
    <col min="23" max="23" width="9.6328125" style="5" customWidth="1"/>
    <col min="24" max="24" width="10.90625" style="5" customWidth="1"/>
    <col min="25" max="25" width="8.36328125" style="5" customWidth="1"/>
    <col min="26" max="28" width="5.6328125" style="5" hidden="1" customWidth="1"/>
    <col min="29" max="29" width="5.6328125" style="5" customWidth="1"/>
    <col min="30" max="30" width="9.6328125" style="5" customWidth="1"/>
    <col min="31" max="31" width="10.6328125" style="5" customWidth="1"/>
    <col min="32" max="32" width="8.36328125" style="5" customWidth="1"/>
    <col min="33" max="35" width="5.6328125" style="5" hidden="1" customWidth="1"/>
    <col min="36" max="36" width="5.6328125" style="5" customWidth="1"/>
    <col min="37" max="16384" width="8.90625" style="5"/>
  </cols>
  <sheetData>
    <row r="1" spans="1:62" ht="21" customHeight="1">
      <c r="A1" s="576" t="s">
        <v>368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245"/>
      <c r="AL1" s="245"/>
      <c r="AM1" s="245"/>
      <c r="AN1" s="24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</row>
    <row r="2" spans="1:62" ht="21" customHeight="1" thickBot="1">
      <c r="A2" s="246" t="s">
        <v>120</v>
      </c>
      <c r="B2" s="12"/>
      <c r="C2" s="17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577" t="s">
        <v>6</v>
      </c>
      <c r="X2" s="578"/>
      <c r="Y2" s="578"/>
      <c r="Z2" s="12"/>
      <c r="AA2" s="12"/>
      <c r="AB2" s="12"/>
      <c r="AC2" s="12"/>
      <c r="AD2" s="577" t="s">
        <v>8</v>
      </c>
      <c r="AE2" s="577"/>
      <c r="AF2" s="577"/>
      <c r="AG2" s="12"/>
      <c r="AH2" s="12"/>
      <c r="AI2" s="12"/>
      <c r="AJ2" s="12"/>
      <c r="AK2" s="247"/>
      <c r="AL2" s="248"/>
      <c r="AM2" s="160"/>
      <c r="AN2" s="254"/>
      <c r="AO2" s="499"/>
      <c r="AP2" s="247"/>
      <c r="AQ2" s="247"/>
      <c r="AR2" s="247"/>
      <c r="AS2" s="495"/>
      <c r="AT2" s="495"/>
    </row>
    <row r="3" spans="1:62" s="340" customFormat="1" ht="18" customHeight="1" thickBot="1">
      <c r="A3" s="339" t="s">
        <v>124</v>
      </c>
      <c r="B3" s="589"/>
      <c r="C3" s="589"/>
      <c r="D3" s="584"/>
      <c r="E3" s="585"/>
      <c r="F3" s="585"/>
      <c r="G3" s="585"/>
      <c r="H3" s="585"/>
      <c r="I3" s="590">
        <v>45017</v>
      </c>
      <c r="J3" s="589"/>
      <c r="K3" s="584" t="s">
        <v>101</v>
      </c>
      <c r="L3" s="585"/>
      <c r="M3" s="585"/>
      <c r="N3" s="585"/>
      <c r="O3" s="587"/>
      <c r="P3" s="579" t="s">
        <v>332</v>
      </c>
      <c r="Q3" s="580"/>
      <c r="R3" s="581" t="s">
        <v>125</v>
      </c>
      <c r="S3" s="582"/>
      <c r="T3" s="582"/>
      <c r="U3" s="582"/>
      <c r="V3" s="583"/>
      <c r="W3" s="579"/>
      <c r="X3" s="580"/>
      <c r="Y3" s="584"/>
      <c r="Z3" s="585"/>
      <c r="AA3" s="585"/>
      <c r="AB3" s="585"/>
      <c r="AC3" s="586"/>
      <c r="AD3" s="584"/>
      <c r="AE3" s="587"/>
      <c r="AF3" s="588"/>
      <c r="AG3" s="585"/>
      <c r="AH3" s="585"/>
      <c r="AI3" s="585"/>
      <c r="AJ3" s="587"/>
      <c r="AK3" s="127"/>
      <c r="AL3" s="127"/>
      <c r="AM3" s="127"/>
      <c r="AN3" s="127"/>
      <c r="AO3" s="499"/>
      <c r="AP3" s="499"/>
      <c r="AQ3" s="499"/>
      <c r="AR3" s="620"/>
      <c r="AS3" s="620"/>
      <c r="AT3" s="228"/>
      <c r="AU3" s="105"/>
      <c r="AV3" s="499"/>
      <c r="AW3" s="127"/>
      <c r="AX3" s="380"/>
      <c r="AY3" s="499"/>
      <c r="AZ3" s="499"/>
      <c r="BA3" s="499"/>
      <c r="BB3" s="499"/>
      <c r="BC3" s="499"/>
      <c r="BD3" s="499"/>
    </row>
    <row r="4" spans="1:62" ht="16.5" customHeight="1">
      <c r="A4" s="369" t="s">
        <v>23</v>
      </c>
      <c r="B4" s="368" t="s">
        <v>333</v>
      </c>
      <c r="C4" s="53" t="s">
        <v>33</v>
      </c>
      <c r="D4" s="53" t="s">
        <v>24</v>
      </c>
      <c r="E4" s="8" t="s">
        <v>103</v>
      </c>
      <c r="F4" s="8" t="s">
        <v>104</v>
      </c>
      <c r="G4" s="8" t="s">
        <v>105</v>
      </c>
      <c r="H4" s="476" t="s">
        <v>58</v>
      </c>
      <c r="I4" s="325" t="s">
        <v>333</v>
      </c>
      <c r="J4" s="326" t="s">
        <v>33</v>
      </c>
      <c r="K4" s="155" t="s">
        <v>24</v>
      </c>
      <c r="L4" s="155" t="s">
        <v>103</v>
      </c>
      <c r="M4" s="155" t="s">
        <v>104</v>
      </c>
      <c r="N4" s="155" t="s">
        <v>105</v>
      </c>
      <c r="O4" s="230" t="s">
        <v>58</v>
      </c>
      <c r="P4" s="327" t="s">
        <v>333</v>
      </c>
      <c r="Q4" s="326" t="s">
        <v>33</v>
      </c>
      <c r="R4" s="155" t="s">
        <v>24</v>
      </c>
      <c r="S4" s="155" t="s">
        <v>103</v>
      </c>
      <c r="T4" s="155" t="s">
        <v>104</v>
      </c>
      <c r="U4" s="155" t="s">
        <v>105</v>
      </c>
      <c r="V4" s="230" t="s">
        <v>58</v>
      </c>
      <c r="W4" s="325" t="s">
        <v>333</v>
      </c>
      <c r="X4" s="326" t="s">
        <v>283</v>
      </c>
      <c r="Y4" s="155" t="s">
        <v>24</v>
      </c>
      <c r="Z4" s="155" t="s">
        <v>284</v>
      </c>
      <c r="AA4" s="155" t="s">
        <v>285</v>
      </c>
      <c r="AB4" s="155" t="s">
        <v>286</v>
      </c>
      <c r="AC4" s="230" t="s">
        <v>58</v>
      </c>
      <c r="AD4" s="328"/>
      <c r="AE4" s="326"/>
      <c r="AF4" s="329"/>
      <c r="AG4" s="155"/>
      <c r="AH4" s="155"/>
      <c r="AI4" s="8"/>
      <c r="AJ4" s="174"/>
      <c r="AK4" s="15"/>
      <c r="AL4" s="254"/>
      <c r="AM4" s="211"/>
      <c r="AN4" s="166"/>
      <c r="AO4" s="166"/>
      <c r="AP4" s="56"/>
      <c r="AQ4" s="56"/>
      <c r="AR4" s="228"/>
      <c r="AS4" s="499"/>
      <c r="AT4" s="499"/>
      <c r="AU4" s="197"/>
      <c r="AV4" s="495"/>
      <c r="AW4" s="495"/>
    </row>
    <row r="5" spans="1:62" s="243" customFormat="1" ht="18" customHeight="1">
      <c r="A5" s="591" t="s">
        <v>3</v>
      </c>
      <c r="B5" s="594"/>
      <c r="C5" s="493"/>
      <c r="D5" s="493"/>
      <c r="E5" s="184"/>
      <c r="F5" s="184"/>
      <c r="G5" s="184"/>
      <c r="H5" s="269"/>
      <c r="I5" s="561" t="s">
        <v>48</v>
      </c>
      <c r="J5" s="84" t="s">
        <v>9</v>
      </c>
      <c r="K5" s="493">
        <v>90</v>
      </c>
      <c r="L5" s="184">
        <f>K5/20</f>
        <v>4.5</v>
      </c>
      <c r="M5" s="184"/>
      <c r="N5" s="184"/>
      <c r="O5" s="269"/>
      <c r="P5" s="561" t="s">
        <v>235</v>
      </c>
      <c r="Q5" s="493" t="s">
        <v>32</v>
      </c>
      <c r="R5" s="493">
        <v>100</v>
      </c>
      <c r="S5" s="184">
        <f>R5/20</f>
        <v>5</v>
      </c>
      <c r="T5" s="184"/>
      <c r="U5" s="184"/>
      <c r="V5" s="424"/>
      <c r="W5" s="621"/>
      <c r="X5" s="175"/>
      <c r="Y5" s="493"/>
      <c r="Z5" s="184"/>
      <c r="AA5" s="184"/>
      <c r="AB5" s="184"/>
      <c r="AC5" s="174"/>
      <c r="AD5" s="621"/>
      <c r="AE5" s="493"/>
      <c r="AF5" s="493"/>
      <c r="AG5" s="184"/>
      <c r="AH5" s="184"/>
      <c r="AI5" s="184"/>
      <c r="AJ5" s="174"/>
      <c r="AK5" s="197"/>
      <c r="AL5" s="197"/>
      <c r="AM5" s="211"/>
      <c r="AN5" s="105"/>
      <c r="AO5" s="499"/>
      <c r="AP5" s="56"/>
      <c r="AQ5" s="56"/>
      <c r="AR5" s="228"/>
      <c r="AS5" s="499"/>
      <c r="AT5" s="499"/>
      <c r="AU5" s="197"/>
      <c r="AV5" s="197"/>
      <c r="AW5" s="197"/>
    </row>
    <row r="6" spans="1:62" s="243" customFormat="1" ht="18" customHeight="1">
      <c r="A6" s="592"/>
      <c r="B6" s="595"/>
      <c r="C6" s="386"/>
      <c r="D6" s="386"/>
      <c r="E6" s="184"/>
      <c r="F6" s="184"/>
      <c r="G6" s="184"/>
      <c r="H6" s="269"/>
      <c r="I6" s="562"/>
      <c r="J6" s="138" t="s">
        <v>30</v>
      </c>
      <c r="K6" s="175">
        <v>20</v>
      </c>
      <c r="L6" s="184">
        <f>K6/20</f>
        <v>1</v>
      </c>
      <c r="M6" s="184"/>
      <c r="N6" s="184"/>
      <c r="O6" s="269"/>
      <c r="P6" s="562"/>
      <c r="Q6" s="493"/>
      <c r="R6" s="260"/>
      <c r="S6" s="184"/>
      <c r="T6" s="184"/>
      <c r="U6" s="184"/>
      <c r="V6" s="424"/>
      <c r="W6" s="626"/>
      <c r="X6" s="493"/>
      <c r="Y6" s="493"/>
      <c r="Z6" s="184"/>
      <c r="AA6" s="184"/>
      <c r="AB6" s="184"/>
      <c r="AC6" s="174"/>
      <c r="AD6" s="622"/>
      <c r="AE6" s="493"/>
      <c r="AF6" s="493"/>
      <c r="AG6" s="184"/>
      <c r="AH6" s="184"/>
      <c r="AI6" s="184"/>
      <c r="AJ6" s="174"/>
      <c r="AK6" s="197"/>
      <c r="AL6" s="197"/>
      <c r="AM6" s="211"/>
      <c r="AN6" s="499"/>
      <c r="AO6" s="499"/>
      <c r="AP6" s="56"/>
      <c r="AQ6" s="56"/>
      <c r="AR6" s="211"/>
      <c r="AS6" s="224"/>
      <c r="AT6" s="224"/>
      <c r="AU6" s="197"/>
      <c r="AV6" s="197"/>
      <c r="AW6" s="197"/>
    </row>
    <row r="7" spans="1:62" s="243" customFormat="1" ht="18" customHeight="1">
      <c r="A7" s="591" t="s">
        <v>25</v>
      </c>
      <c r="B7" s="596"/>
      <c r="C7" s="388"/>
      <c r="D7" s="493"/>
      <c r="E7" s="267"/>
      <c r="F7" s="330"/>
      <c r="G7" s="267"/>
      <c r="H7" s="269"/>
      <c r="I7" s="551" t="s">
        <v>146</v>
      </c>
      <c r="J7" s="388" t="s">
        <v>192</v>
      </c>
      <c r="K7" s="493">
        <v>85</v>
      </c>
      <c r="L7" s="274"/>
      <c r="M7" s="285">
        <f>K7*0.8/35</f>
        <v>1.9428571428571428</v>
      </c>
      <c r="N7" s="274"/>
      <c r="O7" s="269"/>
      <c r="P7" s="551" t="s">
        <v>329</v>
      </c>
      <c r="Q7" s="388" t="s">
        <v>96</v>
      </c>
      <c r="R7" s="493">
        <v>15</v>
      </c>
      <c r="S7" s="302"/>
      <c r="T7" s="302"/>
      <c r="U7" s="257">
        <f>R7/100</f>
        <v>0.15</v>
      </c>
      <c r="V7" s="424"/>
      <c r="W7" s="626"/>
      <c r="X7" s="181"/>
      <c r="Y7" s="181"/>
      <c r="Z7" s="267"/>
      <c r="AA7" s="330"/>
      <c r="AB7" s="184"/>
      <c r="AC7" s="174"/>
      <c r="AD7" s="551"/>
      <c r="AE7" s="181"/>
      <c r="AF7" s="181"/>
      <c r="AG7" s="267"/>
      <c r="AH7" s="330"/>
      <c r="AI7" s="267"/>
      <c r="AJ7" s="174"/>
      <c r="AK7" s="197"/>
      <c r="AL7" s="197"/>
      <c r="AM7" s="211"/>
      <c r="AN7" s="105"/>
      <c r="AO7" s="105"/>
      <c r="AP7" s="56"/>
      <c r="AQ7" s="56"/>
      <c r="AR7" s="211"/>
      <c r="AS7" s="224"/>
      <c r="AT7" s="224"/>
      <c r="AU7" s="197"/>
      <c r="AV7" s="197"/>
      <c r="AW7" s="197"/>
    </row>
    <row r="8" spans="1:62" s="243" customFormat="1" ht="18" customHeight="1">
      <c r="A8" s="591"/>
      <c r="B8" s="597"/>
      <c r="C8" s="386"/>
      <c r="D8" s="176"/>
      <c r="E8" s="274"/>
      <c r="F8" s="274"/>
      <c r="G8" s="274"/>
      <c r="H8" s="269"/>
      <c r="I8" s="552"/>
      <c r="J8" s="388" t="s">
        <v>297</v>
      </c>
      <c r="K8" s="493">
        <v>15</v>
      </c>
      <c r="L8" s="274"/>
      <c r="M8" s="285"/>
      <c r="N8" s="274">
        <f>K8/100</f>
        <v>0.15</v>
      </c>
      <c r="O8" s="269"/>
      <c r="P8" s="552"/>
      <c r="Q8" s="388" t="s">
        <v>133</v>
      </c>
      <c r="R8" s="493">
        <v>15</v>
      </c>
      <c r="S8" s="347"/>
      <c r="T8" s="257">
        <f>R8/55</f>
        <v>0.27272727272727271</v>
      </c>
      <c r="U8" s="257"/>
      <c r="V8" s="424"/>
      <c r="W8" s="626"/>
      <c r="X8" s="176"/>
      <c r="Y8" s="176"/>
      <c r="Z8" s="267"/>
      <c r="AA8" s="267"/>
      <c r="AB8" s="184"/>
      <c r="AC8" s="151"/>
      <c r="AD8" s="552"/>
      <c r="AE8" s="176"/>
      <c r="AF8" s="493"/>
      <c r="AG8" s="267"/>
      <c r="AH8" s="267"/>
      <c r="AI8" s="267"/>
      <c r="AJ8" s="174"/>
      <c r="AM8" s="211"/>
      <c r="AN8" s="105"/>
      <c r="AO8" s="105"/>
      <c r="AP8" s="56"/>
      <c r="AQ8" s="250"/>
      <c r="AR8" s="211"/>
      <c r="AS8" s="224"/>
      <c r="AT8" s="224"/>
      <c r="AU8" s="197"/>
      <c r="AV8" s="197"/>
      <c r="AW8" s="197"/>
    </row>
    <row r="9" spans="1:62" s="243" customFormat="1" ht="18" customHeight="1">
      <c r="A9" s="591"/>
      <c r="B9" s="597"/>
      <c r="C9" s="386"/>
      <c r="D9" s="176"/>
      <c r="E9" s="274"/>
      <c r="F9" s="274"/>
      <c r="G9" s="274"/>
      <c r="H9" s="269"/>
      <c r="I9" s="552"/>
      <c r="J9" s="388" t="s">
        <v>168</v>
      </c>
      <c r="K9" s="493">
        <v>15</v>
      </c>
      <c r="L9" s="274"/>
      <c r="M9" s="285"/>
      <c r="N9" s="274">
        <f>K9/100</f>
        <v>0.15</v>
      </c>
      <c r="O9" s="269"/>
      <c r="P9" s="552"/>
      <c r="Q9" s="388" t="s">
        <v>67</v>
      </c>
      <c r="R9" s="493">
        <v>30</v>
      </c>
      <c r="S9" s="347"/>
      <c r="T9" s="257">
        <f>R9*0.8/35</f>
        <v>0.68571428571428572</v>
      </c>
      <c r="U9" s="257"/>
      <c r="V9" s="424"/>
      <c r="W9" s="626"/>
      <c r="X9" s="176"/>
      <c r="Y9" s="181"/>
      <c r="Z9" s="267"/>
      <c r="AA9" s="330"/>
      <c r="AB9" s="267"/>
      <c r="AC9" s="151"/>
      <c r="AD9" s="552"/>
      <c r="AE9" s="493"/>
      <c r="AF9" s="493"/>
      <c r="AG9" s="267"/>
      <c r="AH9" s="330"/>
      <c r="AI9" s="267"/>
      <c r="AJ9" s="174"/>
      <c r="AM9" s="211"/>
      <c r="AN9" s="105"/>
      <c r="AO9" s="105"/>
      <c r="AP9" s="56"/>
      <c r="AQ9" s="250"/>
      <c r="AR9" s="211"/>
      <c r="AS9" s="224"/>
      <c r="AT9" s="224"/>
      <c r="AU9" s="197"/>
      <c r="AV9" s="197"/>
      <c r="AW9" s="197"/>
    </row>
    <row r="10" spans="1:62" s="243" customFormat="1" ht="18" customHeight="1">
      <c r="A10" s="591"/>
      <c r="B10" s="597"/>
      <c r="C10" s="386"/>
      <c r="D10" s="176"/>
      <c r="E10" s="274"/>
      <c r="F10" s="274"/>
      <c r="G10" s="274"/>
      <c r="H10" s="269"/>
      <c r="I10" s="552"/>
      <c r="J10" s="388"/>
      <c r="K10" s="493"/>
      <c r="L10" s="274"/>
      <c r="M10" s="285"/>
      <c r="N10" s="274"/>
      <c r="O10" s="269"/>
      <c r="P10" s="552"/>
      <c r="Q10" s="388" t="s">
        <v>193</v>
      </c>
      <c r="R10" s="493">
        <v>25</v>
      </c>
      <c r="S10" s="257">
        <f>R10/85</f>
        <v>0.29411764705882354</v>
      </c>
      <c r="T10" s="257"/>
      <c r="U10" s="302"/>
      <c r="V10" s="424"/>
      <c r="W10" s="626"/>
      <c r="X10" s="432"/>
      <c r="Y10" s="493"/>
      <c r="Z10" s="267"/>
      <c r="AA10" s="267"/>
      <c r="AB10" s="267"/>
      <c r="AC10" s="151"/>
      <c r="AD10" s="552"/>
      <c r="AE10" s="176"/>
      <c r="AF10" s="176"/>
      <c r="AG10" s="267"/>
      <c r="AH10" s="267"/>
      <c r="AI10" s="267"/>
      <c r="AJ10" s="174"/>
      <c r="AM10" s="211"/>
      <c r="AN10" s="105"/>
      <c r="AO10" s="105"/>
      <c r="AP10" s="56"/>
      <c r="AQ10" s="250"/>
      <c r="AR10" s="211"/>
      <c r="AS10" s="162"/>
      <c r="AT10" s="162"/>
      <c r="AU10" s="197"/>
      <c r="AV10" s="197"/>
      <c r="AW10" s="197"/>
    </row>
    <row r="11" spans="1:62" s="243" customFormat="1" ht="18" customHeight="1">
      <c r="A11" s="591"/>
      <c r="B11" s="597"/>
      <c r="C11" s="386"/>
      <c r="D11" s="176"/>
      <c r="E11" s="274"/>
      <c r="F11" s="274"/>
      <c r="G11" s="274"/>
      <c r="H11" s="269"/>
      <c r="I11" s="553"/>
      <c r="J11" s="388"/>
      <c r="K11" s="493"/>
      <c r="L11" s="274"/>
      <c r="M11" s="274"/>
      <c r="N11" s="274"/>
      <c r="O11" s="269"/>
      <c r="P11" s="552"/>
      <c r="Q11" s="388" t="s">
        <v>330</v>
      </c>
      <c r="R11" s="493">
        <v>5</v>
      </c>
      <c r="S11" s="291"/>
      <c r="T11" s="291"/>
      <c r="U11" s="257">
        <f>R11/100</f>
        <v>0.05</v>
      </c>
      <c r="V11" s="424"/>
      <c r="W11" s="626"/>
      <c r="X11" s="432"/>
      <c r="Y11" s="493"/>
      <c r="Z11" s="267"/>
      <c r="AA11" s="267"/>
      <c r="AB11" s="267"/>
      <c r="AC11" s="151"/>
      <c r="AD11" s="552"/>
      <c r="AE11" s="176"/>
      <c r="AF11" s="176"/>
      <c r="AG11" s="267"/>
      <c r="AH11" s="267"/>
      <c r="AI11" s="267"/>
      <c r="AJ11" s="174"/>
      <c r="AM11" s="211"/>
      <c r="AN11" s="105"/>
      <c r="AO11" s="105"/>
      <c r="AP11" s="56"/>
      <c r="AQ11" s="250"/>
      <c r="AR11" s="211"/>
      <c r="AS11" s="162"/>
      <c r="AT11" s="162"/>
      <c r="AU11" s="197"/>
      <c r="AV11" s="197"/>
      <c r="AW11" s="197"/>
    </row>
    <row r="12" spans="1:62" s="243" customFormat="1" ht="18" customHeight="1">
      <c r="A12" s="591"/>
      <c r="B12" s="598"/>
      <c r="C12" s="386"/>
      <c r="D12" s="176"/>
      <c r="E12" s="274"/>
      <c r="F12" s="274"/>
      <c r="G12" s="274"/>
      <c r="H12" s="269"/>
      <c r="I12" s="552" t="s">
        <v>128</v>
      </c>
      <c r="J12" s="386" t="s">
        <v>296</v>
      </c>
      <c r="K12" s="176">
        <v>5</v>
      </c>
      <c r="L12" s="267"/>
      <c r="M12" s="330"/>
      <c r="N12" s="267">
        <f>K12/100</f>
        <v>0.05</v>
      </c>
      <c r="O12" s="308"/>
      <c r="P12" s="552"/>
      <c r="Q12" s="388" t="s">
        <v>130</v>
      </c>
      <c r="R12" s="152">
        <v>20</v>
      </c>
      <c r="S12" s="301"/>
      <c r="T12" s="261"/>
      <c r="U12" s="257">
        <f>R12/100</f>
        <v>0.2</v>
      </c>
      <c r="V12" s="424"/>
      <c r="W12" s="626"/>
      <c r="X12" s="181"/>
      <c r="Y12" s="181"/>
      <c r="Z12" s="267"/>
      <c r="AA12" s="267"/>
      <c r="AB12" s="267"/>
      <c r="AC12" s="151"/>
      <c r="AD12" s="553"/>
      <c r="AE12" s="176"/>
      <c r="AF12" s="176"/>
      <c r="AG12" s="267"/>
      <c r="AH12" s="267"/>
      <c r="AI12" s="267"/>
      <c r="AJ12" s="174"/>
      <c r="AM12" s="211"/>
      <c r="AN12" s="16"/>
      <c r="AO12" s="15"/>
      <c r="AP12" s="56"/>
      <c r="AQ12" s="250"/>
      <c r="AR12" s="210"/>
      <c r="AS12" s="225"/>
      <c r="AT12" s="225"/>
      <c r="AU12" s="197"/>
      <c r="AV12" s="197"/>
      <c r="AW12" s="197"/>
    </row>
    <row r="13" spans="1:62" s="243" customFormat="1" ht="18" customHeight="1">
      <c r="A13" s="593" t="s">
        <v>26</v>
      </c>
      <c r="B13" s="596"/>
      <c r="C13" s="386"/>
      <c r="D13" s="176"/>
      <c r="E13" s="274"/>
      <c r="F13" s="285"/>
      <c r="G13" s="274"/>
      <c r="H13" s="269"/>
      <c r="I13" s="552"/>
      <c r="J13" s="386" t="s">
        <v>287</v>
      </c>
      <c r="K13" s="176">
        <v>20</v>
      </c>
      <c r="L13" s="267"/>
      <c r="M13" s="285">
        <f>K13/35</f>
        <v>0.5714285714285714</v>
      </c>
      <c r="N13" s="267"/>
      <c r="O13" s="308"/>
      <c r="P13" s="552"/>
      <c r="Q13" s="151"/>
      <c r="R13" s="393"/>
      <c r="S13" s="161"/>
      <c r="T13" s="393"/>
      <c r="V13" s="424"/>
      <c r="W13" s="626"/>
      <c r="X13" s="501"/>
      <c r="Y13" s="501"/>
      <c r="Z13" s="267"/>
      <c r="AA13" s="330"/>
      <c r="AB13" s="267"/>
      <c r="AC13" s="151"/>
      <c r="AD13" s="551"/>
      <c r="AE13" s="176"/>
      <c r="AF13" s="493"/>
      <c r="AG13" s="267"/>
      <c r="AH13" s="330"/>
      <c r="AI13" s="267"/>
      <c r="AJ13" s="174"/>
      <c r="AM13" s="211"/>
      <c r="AN13" s="105"/>
      <c r="AO13" s="105"/>
      <c r="AP13" s="296"/>
      <c r="AQ13" s="297"/>
      <c r="AR13" s="296"/>
      <c r="AS13" s="499"/>
      <c r="AT13" s="225"/>
      <c r="AU13" s="197"/>
      <c r="AV13" s="197"/>
      <c r="AW13" s="197"/>
    </row>
    <row r="14" spans="1:62" s="243" customFormat="1" ht="18" customHeight="1">
      <c r="A14" s="591"/>
      <c r="B14" s="597"/>
      <c r="C14" s="387"/>
      <c r="D14" s="176"/>
      <c r="E14" s="274"/>
      <c r="F14" s="274"/>
      <c r="G14" s="274"/>
      <c r="H14" s="269"/>
      <c r="I14" s="552"/>
      <c r="J14" s="386" t="s">
        <v>131</v>
      </c>
      <c r="K14" s="176">
        <v>55</v>
      </c>
      <c r="L14" s="267"/>
      <c r="M14" s="330"/>
      <c r="N14" s="267">
        <f>K14/100</f>
        <v>0.55000000000000004</v>
      </c>
      <c r="O14" s="308"/>
      <c r="P14" s="552"/>
      <c r="Q14" s="388"/>
      <c r="R14" s="152"/>
      <c r="S14" s="291"/>
      <c r="T14" s="291"/>
      <c r="U14" s="257"/>
      <c r="V14" s="424"/>
      <c r="W14" s="626"/>
      <c r="X14" s="181"/>
      <c r="Y14" s="181"/>
      <c r="Z14" s="267"/>
      <c r="AA14" s="330"/>
      <c r="AB14" s="267"/>
      <c r="AC14" s="151"/>
      <c r="AD14" s="552"/>
      <c r="AE14" s="147"/>
      <c r="AF14" s="176"/>
      <c r="AG14" s="330"/>
      <c r="AH14" s="267"/>
      <c r="AI14" s="267"/>
      <c r="AJ14" s="174"/>
      <c r="AM14" s="211"/>
      <c r="AN14" s="499"/>
      <c r="AO14" s="499"/>
      <c r="AP14" s="296"/>
      <c r="AQ14" s="297"/>
      <c r="AR14" s="296"/>
      <c r="AS14" s="499"/>
      <c r="AT14" s="225"/>
      <c r="AU14" s="197"/>
      <c r="AV14" s="197"/>
      <c r="AW14" s="197"/>
    </row>
    <row r="15" spans="1:62" s="243" customFormat="1" ht="18" customHeight="1">
      <c r="A15" s="591"/>
      <c r="B15" s="597"/>
      <c r="C15" s="386"/>
      <c r="D15" s="176"/>
      <c r="E15" s="274"/>
      <c r="F15" s="274"/>
      <c r="G15" s="274"/>
      <c r="H15" s="269"/>
      <c r="I15" s="552"/>
      <c r="J15" s="386" t="s">
        <v>132</v>
      </c>
      <c r="K15" s="176">
        <v>5</v>
      </c>
      <c r="L15" s="267"/>
      <c r="M15" s="267"/>
      <c r="N15" s="267">
        <f>K15/100</f>
        <v>0.05</v>
      </c>
      <c r="O15" s="308"/>
      <c r="P15" s="553"/>
      <c r="Q15" s="502"/>
      <c r="R15" s="152"/>
      <c r="S15" s="301"/>
      <c r="T15" s="261"/>
      <c r="U15" s="302"/>
      <c r="V15" s="424"/>
      <c r="W15" s="626"/>
      <c r="X15" s="181"/>
      <c r="Y15" s="181"/>
      <c r="Z15" s="267"/>
      <c r="AA15" s="330"/>
      <c r="AB15" s="267"/>
      <c r="AC15" s="151"/>
      <c r="AD15" s="552"/>
      <c r="AE15" s="176"/>
      <c r="AF15" s="176"/>
      <c r="AG15" s="267"/>
      <c r="AH15" s="330"/>
      <c r="AI15" s="267"/>
      <c r="AJ15" s="174"/>
      <c r="AM15" s="211"/>
      <c r="AN15" s="499"/>
      <c r="AO15" s="499"/>
      <c r="AP15" s="296"/>
      <c r="AQ15" s="296"/>
      <c r="AR15" s="296"/>
      <c r="AS15" s="499"/>
      <c r="AT15" s="226"/>
      <c r="AU15" s="197"/>
      <c r="AV15" s="197"/>
      <c r="AW15" s="197"/>
    </row>
    <row r="16" spans="1:62" s="243" customFormat="1" ht="18" customHeight="1">
      <c r="A16" s="591"/>
      <c r="B16" s="597"/>
      <c r="C16" s="386"/>
      <c r="D16" s="176"/>
      <c r="E16" s="274"/>
      <c r="F16" s="274"/>
      <c r="G16" s="274"/>
      <c r="H16" s="269"/>
      <c r="I16" s="553"/>
      <c r="J16" s="386"/>
      <c r="K16" s="176"/>
      <c r="L16" s="267"/>
      <c r="M16" s="267"/>
      <c r="N16" s="267"/>
      <c r="O16" s="308"/>
      <c r="P16" s="554" t="s">
        <v>273</v>
      </c>
      <c r="Q16" s="151" t="s">
        <v>274</v>
      </c>
      <c r="R16" s="393">
        <v>110</v>
      </c>
      <c r="S16" s="161"/>
      <c r="T16" s="393">
        <f>R16*0.65/35</f>
        <v>2.0428571428571427</v>
      </c>
      <c r="V16" s="424"/>
      <c r="W16" s="626"/>
      <c r="X16" s="501"/>
      <c r="Y16" s="501"/>
      <c r="Z16" s="267"/>
      <c r="AA16" s="267"/>
      <c r="AB16" s="267"/>
      <c r="AC16" s="151"/>
      <c r="AD16" s="552"/>
      <c r="AE16" s="493"/>
      <c r="AF16" s="493"/>
      <c r="AG16" s="267"/>
      <c r="AH16" s="267"/>
      <c r="AI16" s="267"/>
      <c r="AJ16" s="174"/>
      <c r="AM16" s="211"/>
      <c r="AN16" s="499"/>
      <c r="AO16" s="499"/>
      <c r="AP16" s="296"/>
      <c r="AQ16" s="296"/>
      <c r="AR16" s="296"/>
      <c r="AS16" s="499"/>
      <c r="AT16" s="225"/>
      <c r="AU16" s="197"/>
      <c r="AV16" s="197"/>
      <c r="AW16" s="197"/>
    </row>
    <row r="17" spans="1:49" ht="18" customHeight="1">
      <c r="A17" s="599" t="s">
        <v>51</v>
      </c>
      <c r="B17" s="623"/>
      <c r="C17" s="176"/>
      <c r="D17" s="493"/>
      <c r="E17" s="184"/>
      <c r="F17" s="184"/>
      <c r="G17" s="274"/>
      <c r="H17" s="269"/>
      <c r="I17" s="603" t="s">
        <v>59</v>
      </c>
      <c r="J17" s="176" t="s">
        <v>45</v>
      </c>
      <c r="K17" s="493">
        <v>75</v>
      </c>
      <c r="L17" s="184"/>
      <c r="M17" s="184"/>
      <c r="N17" s="267">
        <f t="shared" ref="N17" si="0">K17/100</f>
        <v>0.75</v>
      </c>
      <c r="O17" s="269"/>
      <c r="P17" s="555"/>
      <c r="Q17" s="388" t="s">
        <v>195</v>
      </c>
      <c r="R17" s="152" t="s">
        <v>117</v>
      </c>
      <c r="S17" s="291"/>
      <c r="T17" s="291"/>
      <c r="U17" s="257"/>
      <c r="V17" s="424"/>
      <c r="W17" s="603"/>
      <c r="X17" s="176"/>
      <c r="Y17" s="493"/>
      <c r="Z17" s="184"/>
      <c r="AA17" s="184"/>
      <c r="AB17" s="267"/>
      <c r="AC17" s="151"/>
      <c r="AD17" s="603"/>
      <c r="AE17" s="176"/>
      <c r="AF17" s="493"/>
      <c r="AG17" s="184"/>
      <c r="AH17" s="184"/>
      <c r="AI17" s="267"/>
      <c r="AJ17" s="174"/>
      <c r="AL17" s="495"/>
      <c r="AM17" s="144"/>
      <c r="AN17" s="145"/>
      <c r="AO17" s="499"/>
      <c r="AP17" s="495"/>
      <c r="AQ17" s="126"/>
      <c r="AR17" s="144"/>
      <c r="AS17" s="145"/>
      <c r="AT17" s="105"/>
      <c r="AU17" s="170"/>
      <c r="AV17" s="495"/>
      <c r="AW17" s="495"/>
    </row>
    <row r="18" spans="1:49" ht="18" customHeight="1">
      <c r="A18" s="600"/>
      <c r="B18" s="624"/>
      <c r="C18" s="563"/>
      <c r="D18" s="176"/>
      <c r="E18" s="267"/>
      <c r="F18" s="267"/>
      <c r="G18" s="267"/>
      <c r="H18" s="269"/>
      <c r="I18" s="604"/>
      <c r="J18" s="563" t="s">
        <v>44</v>
      </c>
      <c r="K18" s="176"/>
      <c r="L18" s="267"/>
      <c r="M18" s="267"/>
      <c r="N18" s="267"/>
      <c r="O18" s="269"/>
      <c r="P18" s="555"/>
      <c r="Q18" s="180"/>
      <c r="R18" s="180"/>
      <c r="S18" s="302"/>
      <c r="T18" s="257"/>
      <c r="U18" s="257"/>
      <c r="V18" s="424"/>
      <c r="W18" s="604"/>
      <c r="X18" s="563"/>
      <c r="Y18" s="176"/>
      <c r="Z18" s="267"/>
      <c r="AA18" s="267"/>
      <c r="AB18" s="267"/>
      <c r="AC18" s="151"/>
      <c r="AD18" s="604"/>
      <c r="AE18" s="563"/>
      <c r="AF18" s="176"/>
      <c r="AG18" s="267"/>
      <c r="AH18" s="267"/>
      <c r="AI18" s="267"/>
      <c r="AJ18" s="174"/>
      <c r="AL18" s="495"/>
      <c r="AM18" s="144"/>
      <c r="AN18" s="145"/>
      <c r="AO18" s="499"/>
      <c r="AP18" s="495"/>
      <c r="AQ18" s="126"/>
      <c r="AR18" s="144"/>
      <c r="AS18" s="145"/>
      <c r="AT18" s="105"/>
      <c r="AU18" s="170"/>
      <c r="AV18" s="495"/>
      <c r="AW18" s="495"/>
    </row>
    <row r="19" spans="1:49" ht="18" customHeight="1">
      <c r="A19" s="600"/>
      <c r="B19" s="624"/>
      <c r="C19" s="564"/>
      <c r="D19" s="176"/>
      <c r="E19" s="267"/>
      <c r="F19" s="267"/>
      <c r="G19" s="267"/>
      <c r="H19" s="269"/>
      <c r="I19" s="604"/>
      <c r="J19" s="564"/>
      <c r="K19" s="176"/>
      <c r="L19" s="267"/>
      <c r="M19" s="267"/>
      <c r="N19" s="267"/>
      <c r="O19" s="269"/>
      <c r="P19" s="555"/>
      <c r="Q19" s="152"/>
      <c r="R19" s="152"/>
      <c r="S19" s="261"/>
      <c r="T19" s="261"/>
      <c r="U19" s="302"/>
      <c r="V19" s="424"/>
      <c r="W19" s="604"/>
      <c r="X19" s="564"/>
      <c r="Y19" s="176"/>
      <c r="Z19" s="267"/>
      <c r="AA19" s="267"/>
      <c r="AB19" s="267"/>
      <c r="AC19" s="151"/>
      <c r="AD19" s="604"/>
      <c r="AE19" s="564"/>
      <c r="AF19" s="176"/>
      <c r="AG19" s="267"/>
      <c r="AH19" s="267"/>
      <c r="AI19" s="267"/>
      <c r="AJ19" s="174"/>
      <c r="AL19" s="495"/>
      <c r="AM19" s="211"/>
      <c r="AN19" s="126"/>
      <c r="AO19" s="126"/>
      <c r="AP19" s="495"/>
      <c r="AQ19" s="126"/>
      <c r="AR19" s="144"/>
      <c r="AS19" s="145"/>
      <c r="AT19" s="105"/>
      <c r="AU19" s="170"/>
      <c r="AV19" s="495"/>
      <c r="AW19" s="495"/>
    </row>
    <row r="20" spans="1:49" ht="18" customHeight="1">
      <c r="A20" s="600"/>
      <c r="B20" s="624"/>
      <c r="C20" s="564"/>
      <c r="D20" s="176"/>
      <c r="E20" s="267"/>
      <c r="F20" s="267"/>
      <c r="G20" s="267"/>
      <c r="H20" s="269"/>
      <c r="I20" s="604"/>
      <c r="J20" s="564"/>
      <c r="K20" s="176"/>
      <c r="L20" s="267"/>
      <c r="M20" s="267"/>
      <c r="N20" s="267"/>
      <c r="O20" s="269"/>
      <c r="P20" s="555"/>
      <c r="Q20" s="180"/>
      <c r="R20" s="138"/>
      <c r="S20" s="291"/>
      <c r="T20" s="291"/>
      <c r="U20" s="302"/>
      <c r="V20" s="424"/>
      <c r="W20" s="604"/>
      <c r="X20" s="564"/>
      <c r="Y20" s="176"/>
      <c r="Z20" s="267"/>
      <c r="AA20" s="267"/>
      <c r="AB20" s="267"/>
      <c r="AC20" s="151"/>
      <c r="AD20" s="604"/>
      <c r="AE20" s="564"/>
      <c r="AF20" s="493"/>
      <c r="AG20" s="267"/>
      <c r="AH20" s="267"/>
      <c r="AI20" s="267"/>
      <c r="AJ20" s="174"/>
      <c r="AL20" s="495"/>
      <c r="AM20" s="211"/>
      <c r="AN20" s="126"/>
      <c r="AO20" s="126"/>
      <c r="AP20" s="495"/>
      <c r="AQ20" s="495"/>
      <c r="AR20" s="144"/>
      <c r="AS20" s="145"/>
      <c r="AT20" s="105"/>
      <c r="AU20" s="170"/>
      <c r="AV20" s="495"/>
      <c r="AW20" s="495"/>
    </row>
    <row r="21" spans="1:49" ht="18" customHeight="1">
      <c r="A21" s="601"/>
      <c r="B21" s="625"/>
      <c r="C21" s="565"/>
      <c r="D21" s="176"/>
      <c r="E21" s="267"/>
      <c r="F21" s="267"/>
      <c r="G21" s="267"/>
      <c r="H21" s="269"/>
      <c r="I21" s="605"/>
      <c r="J21" s="565"/>
      <c r="K21" s="176"/>
      <c r="L21" s="267"/>
      <c r="M21" s="267"/>
      <c r="N21" s="267"/>
      <c r="O21" s="269"/>
      <c r="P21" s="556"/>
      <c r="Q21" s="180"/>
      <c r="R21" s="493"/>
      <c r="S21" s="291"/>
      <c r="T21" s="291"/>
      <c r="U21" s="291"/>
      <c r="V21" s="424"/>
      <c r="W21" s="605"/>
      <c r="X21" s="565"/>
      <c r="Y21" s="176"/>
      <c r="Z21" s="267"/>
      <c r="AA21" s="267"/>
      <c r="AB21" s="267"/>
      <c r="AC21" s="151"/>
      <c r="AD21" s="605"/>
      <c r="AE21" s="565"/>
      <c r="AF21" s="493"/>
      <c r="AG21" s="267"/>
      <c r="AH21" s="267"/>
      <c r="AI21" s="267"/>
      <c r="AJ21" s="174"/>
      <c r="AL21" s="495"/>
      <c r="AM21" s="211"/>
      <c r="AN21" s="179"/>
      <c r="AO21" s="179"/>
      <c r="AP21" s="495"/>
      <c r="AQ21" s="495"/>
      <c r="AR21" s="144"/>
      <c r="AS21" s="227"/>
      <c r="AT21" s="227"/>
      <c r="AU21" s="170"/>
      <c r="AV21" s="495"/>
      <c r="AW21" s="495"/>
    </row>
    <row r="22" spans="1:49" ht="18" customHeight="1">
      <c r="A22" s="602" t="s">
        <v>28</v>
      </c>
      <c r="B22" s="623"/>
      <c r="C22" s="152"/>
      <c r="D22" s="152"/>
      <c r="E22" s="496"/>
      <c r="F22" s="496"/>
      <c r="G22" s="496"/>
      <c r="H22" s="269"/>
      <c r="I22" s="557" t="s">
        <v>129</v>
      </c>
      <c r="J22" s="386" t="s">
        <v>198</v>
      </c>
      <c r="K22" s="176">
        <v>25</v>
      </c>
      <c r="L22" s="496">
        <f>K22/85</f>
        <v>0.29411764705882354</v>
      </c>
      <c r="M22" s="496"/>
      <c r="N22" s="496"/>
      <c r="O22" s="269"/>
      <c r="P22" s="551" t="s">
        <v>72</v>
      </c>
      <c r="Q22" s="180" t="s">
        <v>110</v>
      </c>
      <c r="R22" s="180">
        <v>75</v>
      </c>
      <c r="S22" s="302"/>
      <c r="T22" s="257"/>
      <c r="U22" s="257">
        <f t="shared" ref="U22" si="1">R22/100</f>
        <v>0.75</v>
      </c>
      <c r="V22" s="424"/>
      <c r="W22" s="603"/>
      <c r="X22" s="176"/>
      <c r="Y22" s="493"/>
      <c r="Z22" s="496"/>
      <c r="AA22" s="496"/>
      <c r="AB22" s="496"/>
      <c r="AC22" s="174"/>
      <c r="AD22" s="552"/>
      <c r="AE22" s="176"/>
      <c r="AF22" s="493"/>
      <c r="AG22" s="496"/>
      <c r="AH22" s="496"/>
      <c r="AI22" s="496"/>
      <c r="AJ22" s="174"/>
      <c r="AL22" s="495"/>
      <c r="AM22" s="211"/>
      <c r="AN22" s="196"/>
      <c r="AO22" s="105"/>
      <c r="AP22" s="495"/>
      <c r="AQ22" s="495"/>
      <c r="AR22" s="144"/>
      <c r="AS22" s="227"/>
      <c r="AT22" s="227"/>
      <c r="AU22" s="170"/>
      <c r="AV22" s="495"/>
      <c r="AW22" s="495"/>
    </row>
    <row r="23" spans="1:49" ht="18" customHeight="1">
      <c r="A23" s="602"/>
      <c r="B23" s="624"/>
      <c r="C23" s="152"/>
      <c r="D23" s="152"/>
      <c r="E23" s="496"/>
      <c r="F23" s="496"/>
      <c r="G23" s="267"/>
      <c r="H23" s="269"/>
      <c r="I23" s="558"/>
      <c r="J23" s="386" t="s">
        <v>199</v>
      </c>
      <c r="K23" s="176">
        <v>12</v>
      </c>
      <c r="L23" s="496"/>
      <c r="M23" s="496">
        <f>K23/55</f>
        <v>0.21818181818181817</v>
      </c>
      <c r="N23" s="267"/>
      <c r="O23" s="269"/>
      <c r="P23" s="552"/>
      <c r="Q23" s="176"/>
      <c r="R23" s="493"/>
      <c r="S23" s="184"/>
      <c r="T23" s="406"/>
      <c r="U23" s="405"/>
      <c r="V23" s="424"/>
      <c r="W23" s="604"/>
      <c r="X23" s="432"/>
      <c r="Y23" s="176"/>
      <c r="Z23" s="496"/>
      <c r="AA23" s="496"/>
      <c r="AB23" s="267"/>
      <c r="AC23" s="174"/>
      <c r="AD23" s="552"/>
      <c r="AE23" s="176"/>
      <c r="AF23" s="176"/>
      <c r="AG23" s="496"/>
      <c r="AH23" s="299"/>
      <c r="AI23" s="267"/>
      <c r="AJ23" s="174"/>
      <c r="AL23" s="495"/>
      <c r="AM23" s="211"/>
      <c r="AN23" s="196"/>
      <c r="AO23" s="105"/>
      <c r="AP23" s="495"/>
      <c r="AQ23" s="495"/>
      <c r="AR23" s="144"/>
      <c r="AS23" s="227"/>
      <c r="AT23" s="227"/>
      <c r="AU23" s="170"/>
      <c r="AV23" s="495"/>
      <c r="AW23" s="495"/>
    </row>
    <row r="24" spans="1:49" ht="18" customHeight="1">
      <c r="A24" s="602"/>
      <c r="B24" s="624"/>
      <c r="C24" s="152"/>
      <c r="D24" s="152"/>
      <c r="E24" s="496"/>
      <c r="F24" s="496"/>
      <c r="G24" s="267"/>
      <c r="H24" s="184"/>
      <c r="I24" s="558"/>
      <c r="J24" s="176"/>
      <c r="K24" s="176"/>
      <c r="L24" s="496"/>
      <c r="M24" s="496"/>
      <c r="N24" s="267"/>
      <c r="O24" s="269"/>
      <c r="P24" s="552"/>
      <c r="Q24" s="176"/>
      <c r="R24" s="493"/>
      <c r="S24" s="184"/>
      <c r="T24" s="138"/>
      <c r="U24" s="405"/>
      <c r="V24" s="91"/>
      <c r="W24" s="604"/>
      <c r="X24" s="432"/>
      <c r="Y24" s="176"/>
      <c r="Z24" s="496"/>
      <c r="AA24" s="496"/>
      <c r="AB24" s="267"/>
      <c r="AC24" s="174"/>
      <c r="AD24" s="552"/>
      <c r="AE24" s="176"/>
      <c r="AF24" s="176"/>
      <c r="AG24" s="496"/>
      <c r="AH24" s="299"/>
      <c r="AI24" s="267"/>
      <c r="AJ24" s="174"/>
      <c r="AL24" s="495"/>
      <c r="AM24" s="495"/>
      <c r="AN24" s="495"/>
      <c r="AO24" s="495"/>
      <c r="AP24" s="495"/>
      <c r="AQ24" s="495"/>
      <c r="AR24" s="144"/>
      <c r="AS24" s="162"/>
      <c r="AT24" s="162"/>
      <c r="AU24" s="170"/>
      <c r="AV24" s="495"/>
      <c r="AW24" s="495"/>
    </row>
    <row r="25" spans="1:49" ht="18" customHeight="1">
      <c r="A25" s="602"/>
      <c r="B25" s="624"/>
      <c r="C25" s="151"/>
      <c r="D25" s="151"/>
      <c r="E25" s="283"/>
      <c r="F25" s="283"/>
      <c r="G25" s="283"/>
      <c r="H25" s="184"/>
      <c r="I25" s="558"/>
      <c r="J25" s="183"/>
      <c r="K25" s="176"/>
      <c r="L25" s="283"/>
      <c r="M25" s="283"/>
      <c r="N25" s="283"/>
      <c r="O25" s="269"/>
      <c r="P25" s="552"/>
      <c r="Q25" s="176"/>
      <c r="R25" s="178"/>
      <c r="S25" s="184"/>
      <c r="T25" s="138"/>
      <c r="U25" s="405"/>
      <c r="V25" s="91"/>
      <c r="W25" s="604"/>
      <c r="X25" s="432"/>
      <c r="Y25" s="176"/>
      <c r="Z25" s="283"/>
      <c r="AA25" s="283"/>
      <c r="AB25" s="283"/>
      <c r="AC25" s="174"/>
      <c r="AD25" s="552"/>
      <c r="AE25" s="176"/>
      <c r="AF25" s="176"/>
      <c r="AG25" s="283"/>
      <c r="AH25" s="283"/>
      <c r="AI25" s="283"/>
      <c r="AJ25" s="174"/>
      <c r="AM25" s="495"/>
      <c r="AN25" s="495"/>
      <c r="AO25" s="495"/>
      <c r="AP25" s="495"/>
      <c r="AQ25" s="179"/>
      <c r="AR25" s="144"/>
      <c r="AS25" s="105"/>
      <c r="AT25" s="105"/>
      <c r="AU25" s="170"/>
      <c r="AV25" s="495"/>
      <c r="AW25" s="495"/>
    </row>
    <row r="26" spans="1:49" ht="18" customHeight="1">
      <c r="A26" s="602"/>
      <c r="B26" s="625"/>
      <c r="C26" s="176"/>
      <c r="D26" s="176"/>
      <c r="E26" s="267"/>
      <c r="F26" s="267"/>
      <c r="G26" s="267"/>
      <c r="H26" s="184"/>
      <c r="I26" s="559"/>
      <c r="J26" s="183"/>
      <c r="K26" s="182"/>
      <c r="L26" s="267"/>
      <c r="M26" s="267"/>
      <c r="N26" s="267"/>
      <c r="O26" s="269"/>
      <c r="P26" s="553"/>
      <c r="Q26" s="182"/>
      <c r="R26" s="182"/>
      <c r="S26" s="284"/>
      <c r="T26" s="284"/>
      <c r="U26" s="284"/>
      <c r="V26" s="184"/>
      <c r="W26" s="605"/>
      <c r="X26" s="504"/>
      <c r="Y26" s="176"/>
      <c r="Z26" s="267"/>
      <c r="AA26" s="267"/>
      <c r="AB26" s="267"/>
      <c r="AC26" s="174"/>
      <c r="AD26" s="553"/>
      <c r="AE26" s="176"/>
      <c r="AF26" s="176"/>
      <c r="AG26" s="267"/>
      <c r="AH26" s="267"/>
      <c r="AI26" s="267"/>
      <c r="AJ26" s="174"/>
      <c r="AP26" s="495"/>
      <c r="AQ26" s="179"/>
      <c r="AR26" s="499"/>
      <c r="AS26" s="499"/>
      <c r="AT26" s="126"/>
      <c r="AU26" s="170"/>
      <c r="AV26" s="495"/>
      <c r="AW26" s="495"/>
    </row>
    <row r="27" spans="1:49" s="173" customFormat="1">
      <c r="A27" s="240" t="s">
        <v>85</v>
      </c>
      <c r="B27" s="494"/>
      <c r="C27" s="104"/>
      <c r="D27" s="75"/>
      <c r="E27" s="75"/>
      <c r="F27" s="75"/>
      <c r="G27" s="75"/>
      <c r="H27" s="184"/>
      <c r="I27" s="492" t="s">
        <v>85</v>
      </c>
      <c r="J27" s="494" t="str">
        <f>月菜單!H3</f>
        <v>水果</v>
      </c>
      <c r="K27" s="126" t="s">
        <v>86</v>
      </c>
      <c r="L27" s="75"/>
      <c r="M27" s="75"/>
      <c r="N27" s="75"/>
      <c r="O27" s="174"/>
      <c r="P27" s="410" t="s">
        <v>85</v>
      </c>
      <c r="Q27" s="410"/>
      <c r="R27" s="57"/>
      <c r="S27" s="75"/>
      <c r="T27" s="75"/>
      <c r="U27" s="75"/>
      <c r="V27" s="174"/>
      <c r="W27" s="410"/>
      <c r="X27" s="410"/>
      <c r="Y27" s="57"/>
      <c r="Z27" s="75"/>
      <c r="AA27" s="75"/>
      <c r="AB27" s="75"/>
      <c r="AC27" s="174"/>
      <c r="AD27" s="494"/>
      <c r="AE27" s="493"/>
      <c r="AF27" s="57"/>
      <c r="AG27" s="75"/>
      <c r="AH27" s="75"/>
      <c r="AI27" s="75"/>
      <c r="AJ27" s="174"/>
      <c r="AK27" s="179"/>
      <c r="AL27" s="179"/>
      <c r="AP27" s="126"/>
      <c r="AQ27" s="126"/>
      <c r="AR27" s="179"/>
      <c r="AS27" s="179"/>
      <c r="AT27" s="179"/>
      <c r="AU27" s="179"/>
      <c r="AV27" s="179"/>
      <c r="AW27" s="179"/>
    </row>
    <row r="28" spans="1:49" ht="17.5" thickBot="1">
      <c r="A28" s="10" t="s">
        <v>87</v>
      </c>
      <c r="B28" s="524"/>
      <c r="C28" s="320"/>
      <c r="D28" s="86"/>
      <c r="E28" s="284"/>
      <c r="F28" s="284"/>
      <c r="G28" s="284"/>
      <c r="H28" s="184"/>
      <c r="I28" s="85" t="s">
        <v>0</v>
      </c>
      <c r="J28" s="500"/>
      <c r="K28" s="86"/>
      <c r="L28" s="290"/>
      <c r="M28" s="290"/>
      <c r="N28" s="290"/>
      <c r="O28" s="87"/>
      <c r="P28" s="85" t="s">
        <v>0</v>
      </c>
      <c r="Q28" s="500">
        <f>月菜單!I4</f>
        <v>0</v>
      </c>
      <c r="R28" s="86" t="s">
        <v>268</v>
      </c>
      <c r="S28" s="284"/>
      <c r="T28" s="284"/>
      <c r="U28" s="284"/>
      <c r="V28" s="87"/>
      <c r="W28" s="85"/>
      <c r="X28" s="500"/>
      <c r="Y28" s="86"/>
      <c r="Z28" s="284"/>
      <c r="AA28" s="284"/>
      <c r="AB28" s="284"/>
      <c r="AC28" s="174"/>
      <c r="AD28" s="85"/>
      <c r="AE28" s="500"/>
      <c r="AF28" s="86"/>
      <c r="AG28" s="284"/>
      <c r="AH28" s="284"/>
      <c r="AI28" s="284"/>
      <c r="AJ28" s="174"/>
      <c r="AL28" s="495"/>
      <c r="AM28" s="495"/>
      <c r="AN28" s="495"/>
      <c r="AO28" s="495"/>
      <c r="AP28" s="495"/>
      <c r="AQ28" s="179"/>
      <c r="AR28" s="495"/>
      <c r="AS28" s="495"/>
      <c r="AT28" s="495"/>
      <c r="AU28" s="495"/>
      <c r="AV28" s="495"/>
      <c r="AW28" s="495"/>
    </row>
    <row r="29" spans="1:49" ht="16.5" customHeight="1">
      <c r="A29" s="607" t="s">
        <v>15</v>
      </c>
      <c r="B29" s="610"/>
      <c r="C29" s="611"/>
      <c r="D29" s="287"/>
      <c r="E29" s="289"/>
      <c r="F29" s="287"/>
      <c r="G29" s="289"/>
      <c r="H29" s="288"/>
      <c r="I29" s="574" t="s">
        <v>16</v>
      </c>
      <c r="J29" s="575"/>
      <c r="K29" s="332"/>
      <c r="L29" s="333">
        <f>SUM(L5:L28)</f>
        <v>5.7941176470588234</v>
      </c>
      <c r="M29" s="334">
        <f>SUM(M5:M28)</f>
        <v>2.7324675324675325</v>
      </c>
      <c r="N29" s="333">
        <f>SUM(N5:N28)</f>
        <v>1.7000000000000002</v>
      </c>
      <c r="O29" s="335"/>
      <c r="P29" s="574" t="s">
        <v>16</v>
      </c>
      <c r="Q29" s="575"/>
      <c r="R29" s="332"/>
      <c r="S29" s="337">
        <f>SUM(S5:S28)</f>
        <v>5.2941176470588234</v>
      </c>
      <c r="T29" s="336">
        <f>SUM(T5:T28)</f>
        <v>3.0012987012987011</v>
      </c>
      <c r="U29" s="337">
        <f>SUM(U5:U28)</f>
        <v>1.1499999999999999</v>
      </c>
      <c r="V29" s="335"/>
      <c r="W29" s="574"/>
      <c r="X29" s="575"/>
      <c r="Y29" s="332"/>
      <c r="Z29" s="337"/>
      <c r="AA29" s="336"/>
      <c r="AB29" s="337"/>
      <c r="AC29" s="335"/>
      <c r="AD29" s="574"/>
      <c r="AE29" s="629"/>
      <c r="AF29" s="332"/>
      <c r="AG29" s="333"/>
      <c r="AH29" s="336"/>
      <c r="AI29" s="289"/>
      <c r="AJ29" s="288"/>
      <c r="AP29" s="495"/>
      <c r="AQ29" s="179"/>
      <c r="AR29" s="127"/>
      <c r="AS29" s="127"/>
      <c r="AT29" s="105"/>
      <c r="AU29" s="499"/>
      <c r="AV29" s="495"/>
      <c r="AW29" s="495"/>
    </row>
    <row r="30" spans="1:49" ht="16.5" customHeight="1">
      <c r="A30" s="608"/>
      <c r="B30" s="572"/>
      <c r="C30" s="573"/>
      <c r="D30" s="414"/>
      <c r="E30" s="267"/>
      <c r="F30" s="267"/>
      <c r="G30" s="267"/>
      <c r="H30" s="174"/>
      <c r="I30" s="568" t="s">
        <v>52</v>
      </c>
      <c r="J30" s="569"/>
      <c r="K30" s="293">
        <f>L29</f>
        <v>5.7941176470588234</v>
      </c>
      <c r="L30" s="267"/>
      <c r="M30" s="267"/>
      <c r="N30" s="267"/>
      <c r="O30" s="174"/>
      <c r="P30" s="568" t="s">
        <v>52</v>
      </c>
      <c r="Q30" s="569"/>
      <c r="R30" s="293">
        <f>S29</f>
        <v>5.2941176470588234</v>
      </c>
      <c r="S30" s="267"/>
      <c r="T30" s="267"/>
      <c r="U30" s="267"/>
      <c r="V30" s="174"/>
      <c r="W30" s="568"/>
      <c r="X30" s="569"/>
      <c r="Y30" s="293"/>
      <c r="Z30" s="267"/>
      <c r="AA30" s="267"/>
      <c r="AB30" s="267"/>
      <c r="AC30" s="88"/>
      <c r="AD30" s="568"/>
      <c r="AE30" s="569"/>
      <c r="AF30" s="176"/>
      <c r="AG30" s="267"/>
      <c r="AH30" s="267"/>
      <c r="AI30" s="267"/>
      <c r="AJ30" s="174"/>
      <c r="AP30" s="495"/>
      <c r="AQ30" s="179"/>
      <c r="AR30" s="127"/>
      <c r="AS30" s="127"/>
      <c r="AT30" s="128"/>
      <c r="AU30" s="499"/>
      <c r="AV30" s="495"/>
      <c r="AW30" s="495"/>
    </row>
    <row r="31" spans="1:49" ht="16.5" customHeight="1">
      <c r="A31" s="608"/>
      <c r="B31" s="572"/>
      <c r="C31" s="573"/>
      <c r="D31" s="415"/>
      <c r="E31" s="268"/>
      <c r="F31" s="268"/>
      <c r="G31" s="268"/>
      <c r="H31" s="174"/>
      <c r="I31" s="568" t="s">
        <v>34</v>
      </c>
      <c r="J31" s="569"/>
      <c r="K31" s="185">
        <f>M29</f>
        <v>2.7324675324675325</v>
      </c>
      <c r="L31" s="268"/>
      <c r="M31" s="268"/>
      <c r="N31" s="268"/>
      <c r="O31" s="174"/>
      <c r="P31" s="568" t="s">
        <v>34</v>
      </c>
      <c r="Q31" s="569"/>
      <c r="R31" s="185">
        <f>T29</f>
        <v>3.0012987012987011</v>
      </c>
      <c r="S31" s="268"/>
      <c r="T31" s="268"/>
      <c r="U31" s="268"/>
      <c r="V31" s="174"/>
      <c r="W31" s="568"/>
      <c r="X31" s="569"/>
      <c r="Y31" s="185"/>
      <c r="Z31" s="268"/>
      <c r="AA31" s="268"/>
      <c r="AB31" s="268"/>
      <c r="AC31" s="88"/>
      <c r="AD31" s="568"/>
      <c r="AE31" s="569"/>
      <c r="AF31" s="185"/>
      <c r="AG31" s="268"/>
      <c r="AH31" s="268"/>
      <c r="AI31" s="268"/>
      <c r="AJ31" s="174"/>
      <c r="AP31" s="495"/>
      <c r="AQ31" s="179"/>
      <c r="AR31" s="127"/>
      <c r="AS31" s="127"/>
      <c r="AT31" s="128"/>
      <c r="AU31" s="499"/>
      <c r="AV31" s="495"/>
      <c r="AW31" s="495"/>
    </row>
    <row r="32" spans="1:49" ht="16.5" customHeight="1">
      <c r="A32" s="608"/>
      <c r="B32" s="572"/>
      <c r="C32" s="573"/>
      <c r="D32" s="415"/>
      <c r="E32" s="268"/>
      <c r="F32" s="268"/>
      <c r="G32" s="268"/>
      <c r="H32" s="174"/>
      <c r="I32" s="568" t="s">
        <v>334</v>
      </c>
      <c r="J32" s="569"/>
      <c r="K32" s="185">
        <f>N29</f>
        <v>1.7000000000000002</v>
      </c>
      <c r="L32" s="268"/>
      <c r="M32" s="268"/>
      <c r="N32" s="268"/>
      <c r="O32" s="174"/>
      <c r="P32" s="568" t="s">
        <v>334</v>
      </c>
      <c r="Q32" s="569"/>
      <c r="R32" s="185">
        <f>U29</f>
        <v>1.1499999999999999</v>
      </c>
      <c r="S32" s="268"/>
      <c r="T32" s="268"/>
      <c r="U32" s="268"/>
      <c r="V32" s="174"/>
      <c r="W32" s="568"/>
      <c r="X32" s="569"/>
      <c r="Y32" s="185"/>
      <c r="Z32" s="268"/>
      <c r="AA32" s="268"/>
      <c r="AB32" s="268"/>
      <c r="AC32" s="88"/>
      <c r="AD32" s="568"/>
      <c r="AE32" s="569"/>
      <c r="AF32" s="185"/>
      <c r="AG32" s="268"/>
      <c r="AH32" s="268"/>
      <c r="AI32" s="268"/>
      <c r="AJ32" s="174"/>
      <c r="AP32" s="495"/>
      <c r="AQ32" s="179"/>
      <c r="AR32" s="127"/>
      <c r="AS32" s="127"/>
      <c r="AT32" s="129"/>
      <c r="AU32" s="499"/>
      <c r="AV32" s="495"/>
      <c r="AW32" s="495"/>
    </row>
    <row r="33" spans="1:49" ht="16.5" customHeight="1">
      <c r="A33" s="608"/>
      <c r="B33" s="572"/>
      <c r="C33" s="573"/>
      <c r="D33" s="417"/>
      <c r="E33" s="269"/>
      <c r="F33" s="269"/>
      <c r="G33" s="269"/>
      <c r="H33" s="174"/>
      <c r="I33" s="568" t="s">
        <v>335</v>
      </c>
      <c r="J33" s="569"/>
      <c r="K33" s="89">
        <v>1</v>
      </c>
      <c r="L33" s="269"/>
      <c r="M33" s="269"/>
      <c r="N33" s="269"/>
      <c r="O33" s="331"/>
      <c r="P33" s="568" t="s">
        <v>335</v>
      </c>
      <c r="Q33" s="569"/>
      <c r="R33" s="498"/>
      <c r="S33" s="269"/>
      <c r="T33" s="269"/>
      <c r="U33" s="269"/>
      <c r="V33" s="331"/>
      <c r="W33" s="568"/>
      <c r="X33" s="569"/>
      <c r="Y33" s="498"/>
      <c r="Z33" s="269"/>
      <c r="AA33" s="269"/>
      <c r="AB33" s="269"/>
      <c r="AC33" s="88"/>
      <c r="AD33" s="568"/>
      <c r="AE33" s="569"/>
      <c r="AF33" s="89"/>
      <c r="AG33" s="269"/>
      <c r="AH33" s="269"/>
      <c r="AI33" s="269"/>
      <c r="AJ33" s="174"/>
      <c r="AP33" s="495"/>
      <c r="AQ33" s="179"/>
      <c r="AR33" s="127"/>
      <c r="AS33" s="127"/>
      <c r="AT33" s="129"/>
      <c r="AU33" s="499"/>
      <c r="AV33" s="495"/>
      <c r="AW33" s="495"/>
    </row>
    <row r="34" spans="1:49" ht="16.5" customHeight="1">
      <c r="A34" s="608"/>
      <c r="B34" s="618"/>
      <c r="C34" s="619"/>
      <c r="D34" s="417"/>
      <c r="E34" s="270"/>
      <c r="F34" s="270"/>
      <c r="G34" s="270"/>
      <c r="H34" s="122"/>
      <c r="I34" s="570" t="s">
        <v>11</v>
      </c>
      <c r="J34" s="571"/>
      <c r="K34" s="111"/>
      <c r="L34" s="270"/>
      <c r="M34" s="270"/>
      <c r="N34" s="270"/>
      <c r="O34" s="54"/>
      <c r="P34" s="570" t="s">
        <v>11</v>
      </c>
      <c r="Q34" s="571"/>
      <c r="R34" s="111"/>
      <c r="S34" s="270"/>
      <c r="T34" s="270"/>
      <c r="U34" s="270"/>
      <c r="V34" s="54"/>
      <c r="W34" s="570"/>
      <c r="X34" s="571"/>
      <c r="Y34" s="111"/>
      <c r="Z34" s="270"/>
      <c r="AA34" s="270"/>
      <c r="AB34" s="270"/>
      <c r="AC34" s="115"/>
      <c r="AD34" s="570"/>
      <c r="AE34" s="571"/>
      <c r="AF34" s="89"/>
      <c r="AG34" s="270"/>
      <c r="AH34" s="270"/>
      <c r="AI34" s="270"/>
      <c r="AJ34" s="122"/>
      <c r="AP34" s="495"/>
      <c r="AQ34" s="179"/>
      <c r="AR34" s="127"/>
      <c r="AS34" s="127"/>
      <c r="AT34" s="124"/>
      <c r="AU34" s="127"/>
      <c r="AV34" s="495"/>
      <c r="AW34" s="495"/>
    </row>
    <row r="35" spans="1:49" s="36" customFormat="1" ht="16.5" customHeight="1">
      <c r="A35" s="608"/>
      <c r="B35" s="616"/>
      <c r="C35" s="617"/>
      <c r="D35" s="526"/>
      <c r="E35" s="271"/>
      <c r="F35" s="271"/>
      <c r="G35" s="271"/>
      <c r="H35" s="123"/>
      <c r="I35" s="568" t="s">
        <v>10</v>
      </c>
      <c r="J35" s="569"/>
      <c r="K35" s="103" t="s">
        <v>55</v>
      </c>
      <c r="L35" s="271"/>
      <c r="M35" s="271"/>
      <c r="N35" s="271"/>
      <c r="O35" s="118"/>
      <c r="P35" s="568" t="s">
        <v>10</v>
      </c>
      <c r="Q35" s="569"/>
      <c r="R35" s="103" t="s">
        <v>55</v>
      </c>
      <c r="S35" s="271"/>
      <c r="T35" s="271"/>
      <c r="U35" s="271"/>
      <c r="V35" s="118"/>
      <c r="W35" s="568"/>
      <c r="X35" s="569"/>
      <c r="Y35" s="103"/>
      <c r="Z35" s="271"/>
      <c r="AA35" s="271"/>
      <c r="AB35" s="271"/>
      <c r="AC35" s="101"/>
      <c r="AD35" s="627"/>
      <c r="AE35" s="628"/>
      <c r="AF35" s="103"/>
      <c r="AG35" s="271"/>
      <c r="AH35" s="271"/>
      <c r="AI35" s="271"/>
      <c r="AJ35" s="123"/>
      <c r="AP35" s="37"/>
      <c r="AQ35" s="37"/>
      <c r="AR35" s="132"/>
      <c r="AS35" s="132"/>
      <c r="AT35" s="125"/>
      <c r="AU35" s="127"/>
      <c r="AV35" s="37"/>
      <c r="AW35" s="37"/>
    </row>
    <row r="36" spans="1:49" s="36" customFormat="1" ht="24" customHeight="1" thickBot="1">
      <c r="A36" s="609"/>
      <c r="B36" s="612"/>
      <c r="C36" s="613"/>
      <c r="D36" s="419"/>
      <c r="E36" s="272"/>
      <c r="F36" s="272"/>
      <c r="G36" s="272"/>
      <c r="H36" s="198"/>
      <c r="I36" s="612" t="s">
        <v>53</v>
      </c>
      <c r="J36" s="614"/>
      <c r="K36" s="282">
        <f>K30*70+K31*75+K32*25+K33*60+K34*120+K35*45</f>
        <v>825.5233002291825</v>
      </c>
      <c r="L36" s="272"/>
      <c r="M36" s="272"/>
      <c r="N36" s="272"/>
      <c r="O36" s="102"/>
      <c r="P36" s="612" t="s">
        <v>53</v>
      </c>
      <c r="Q36" s="614"/>
      <c r="R36" s="282">
        <f>R30*70+R31*75+R32*25+R33*60+R34*120+R35*45</f>
        <v>736.93563789152017</v>
      </c>
      <c r="S36" s="272"/>
      <c r="T36" s="272"/>
      <c r="U36" s="272"/>
      <c r="V36" s="422"/>
      <c r="W36" s="612"/>
      <c r="X36" s="614"/>
      <c r="Y36" s="282"/>
      <c r="Z36" s="272"/>
      <c r="AA36" s="272"/>
      <c r="AB36" s="272"/>
      <c r="AC36" s="117"/>
      <c r="AD36" s="612"/>
      <c r="AE36" s="614"/>
      <c r="AF36" s="282"/>
      <c r="AG36" s="272"/>
      <c r="AH36" s="272"/>
      <c r="AI36" s="272"/>
      <c r="AJ36" s="198"/>
      <c r="AO36" s="37"/>
      <c r="AP36" s="37"/>
      <c r="AQ36" s="37"/>
      <c r="AR36" s="37"/>
      <c r="AS36" s="37"/>
      <c r="AT36" s="37"/>
      <c r="AU36" s="37"/>
      <c r="AV36" s="37"/>
      <c r="AW36" s="37"/>
    </row>
    <row r="37" spans="1:49" s="40" customFormat="1" ht="18" customHeight="1">
      <c r="A37" s="615" t="s">
        <v>18</v>
      </c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497"/>
      <c r="M37" s="497"/>
      <c r="N37" s="497"/>
      <c r="O37" s="38"/>
      <c r="P37" s="39"/>
      <c r="Q37" s="39"/>
      <c r="R37" s="39"/>
      <c r="S37" s="39"/>
      <c r="T37" s="39"/>
      <c r="U37" s="39"/>
      <c r="V37" s="39"/>
      <c r="W37" s="39"/>
      <c r="AM37" s="61"/>
      <c r="AN37" s="61"/>
      <c r="AO37" s="61"/>
      <c r="AP37" s="61"/>
      <c r="AQ37" s="61"/>
    </row>
    <row r="38" spans="1:49" s="42" customFormat="1" ht="18" customHeight="1">
      <c r="A38" s="606" t="s">
        <v>13</v>
      </c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41"/>
      <c r="Z38" s="41"/>
      <c r="AA38" s="41"/>
      <c r="AB38" s="41"/>
      <c r="AG38" s="41"/>
      <c r="AH38" s="41"/>
      <c r="AI38" s="41"/>
      <c r="AM38" s="41"/>
      <c r="AN38" s="41"/>
      <c r="AO38" s="41"/>
      <c r="AP38" s="41"/>
      <c r="AQ38" s="41"/>
    </row>
    <row r="39" spans="1:49" s="42" customFormat="1" ht="18" customHeight="1">
      <c r="A39" s="43" t="s">
        <v>12</v>
      </c>
      <c r="B39" s="43"/>
      <c r="C39" s="43"/>
      <c r="H39" s="44"/>
      <c r="I39" s="44"/>
      <c r="J39" s="44"/>
      <c r="K39" s="43"/>
      <c r="O39" s="45"/>
      <c r="P39" s="46"/>
      <c r="Q39" s="46"/>
      <c r="R39" s="46"/>
      <c r="V39" s="46"/>
      <c r="W39" s="47"/>
      <c r="X39" s="41"/>
      <c r="Y39" s="41"/>
    </row>
    <row r="40" spans="1:49" s="236" customFormat="1" ht="25.5" customHeight="1">
      <c r="A40" s="233"/>
      <c r="B40" s="234" t="s">
        <v>75</v>
      </c>
      <c r="D40" s="233"/>
      <c r="E40" s="233"/>
      <c r="F40" s="233"/>
      <c r="G40" s="233"/>
      <c r="I40" s="234" t="s">
        <v>76</v>
      </c>
      <c r="J40" s="233"/>
      <c r="L40" s="233"/>
      <c r="M40" s="233"/>
      <c r="N40" s="233"/>
      <c r="O40" s="233"/>
      <c r="Q40" s="235" t="s">
        <v>77</v>
      </c>
      <c r="R40" s="233"/>
      <c r="S40" s="233"/>
      <c r="T40" s="233"/>
      <c r="U40" s="233"/>
      <c r="V40" s="233"/>
      <c r="Y40" s="237" t="s">
        <v>78</v>
      </c>
      <c r="Z40" s="233"/>
      <c r="AA40" s="233"/>
      <c r="AB40" s="233"/>
      <c r="AG40" s="233"/>
      <c r="AH40" s="233"/>
      <c r="AI40" s="233"/>
    </row>
    <row r="44" spans="1:49">
      <c r="I44" s="561" t="s">
        <v>48</v>
      </c>
      <c r="J44" s="84" t="s">
        <v>9</v>
      </c>
      <c r="K44" s="493">
        <v>80</v>
      </c>
      <c r="L44" s="184">
        <f>K44/20</f>
        <v>4</v>
      </c>
      <c r="M44" s="184"/>
      <c r="N44" s="184"/>
      <c r="O44" s="269"/>
      <c r="P44" s="561" t="s">
        <v>235</v>
      </c>
      <c r="Q44" s="493" t="s">
        <v>32</v>
      </c>
      <c r="R44" s="493">
        <v>100</v>
      </c>
      <c r="S44" s="184">
        <f>R44/20</f>
        <v>5</v>
      </c>
      <c r="T44" s="184"/>
      <c r="U44" s="184"/>
      <c r="V44" s="495"/>
    </row>
    <row r="45" spans="1:49">
      <c r="I45" s="562"/>
      <c r="J45" s="138" t="s">
        <v>30</v>
      </c>
      <c r="K45" s="175">
        <v>20</v>
      </c>
      <c r="L45" s="184">
        <f>K45/20</f>
        <v>1</v>
      </c>
      <c r="M45" s="184"/>
      <c r="N45" s="184"/>
      <c r="O45" s="269"/>
      <c r="P45" s="562"/>
      <c r="Q45" s="493"/>
      <c r="R45" s="260"/>
      <c r="S45" s="184"/>
      <c r="T45" s="184"/>
      <c r="U45" s="184"/>
      <c r="V45" s="495"/>
    </row>
    <row r="46" spans="1:49">
      <c r="I46" s="551" t="s">
        <v>146</v>
      </c>
      <c r="J46" s="388" t="s">
        <v>192</v>
      </c>
      <c r="K46" s="493">
        <v>80</v>
      </c>
      <c r="L46" s="274"/>
      <c r="M46" s="285">
        <f>K46*0.8/35</f>
        <v>1.8285714285714285</v>
      </c>
      <c r="N46" s="274"/>
      <c r="O46" s="269"/>
      <c r="P46" s="551" t="s">
        <v>210</v>
      </c>
      <c r="Q46" s="388" t="s">
        <v>96</v>
      </c>
      <c r="R46" s="493">
        <v>10</v>
      </c>
      <c r="S46" s="302"/>
      <c r="T46" s="302"/>
      <c r="U46" s="257">
        <f>R46/100</f>
        <v>0.1</v>
      </c>
      <c r="V46" s="495"/>
    </row>
    <row r="47" spans="1:49">
      <c r="I47" s="552"/>
      <c r="J47" s="388" t="s">
        <v>190</v>
      </c>
      <c r="K47" s="493">
        <v>15</v>
      </c>
      <c r="L47" s="274"/>
      <c r="M47" s="285"/>
      <c r="N47" s="274">
        <f>K47/100</f>
        <v>0.15</v>
      </c>
      <c r="O47" s="269"/>
      <c r="P47" s="552"/>
      <c r="Q47" s="388" t="s">
        <v>133</v>
      </c>
      <c r="R47" s="493">
        <v>20</v>
      </c>
      <c r="S47" s="347"/>
      <c r="T47" s="257">
        <f>R47/55</f>
        <v>0.36363636363636365</v>
      </c>
      <c r="U47" s="257"/>
      <c r="V47" s="495"/>
    </row>
    <row r="48" spans="1:49">
      <c r="I48" s="552"/>
      <c r="J48" s="388" t="s">
        <v>168</v>
      </c>
      <c r="K48" s="493">
        <v>15</v>
      </c>
      <c r="L48" s="274"/>
      <c r="M48" s="285"/>
      <c r="N48" s="274">
        <f>K48/100</f>
        <v>0.15</v>
      </c>
      <c r="O48" s="269"/>
      <c r="P48" s="552"/>
      <c r="Q48" s="388" t="s">
        <v>211</v>
      </c>
      <c r="R48" s="493">
        <v>15</v>
      </c>
      <c r="S48" s="347"/>
      <c r="T48" s="257">
        <f>R48/35</f>
        <v>0.42857142857142855</v>
      </c>
      <c r="U48" s="257"/>
      <c r="V48" s="495"/>
    </row>
    <row r="49" spans="9:22">
      <c r="I49" s="552"/>
      <c r="J49" s="388"/>
      <c r="K49" s="493"/>
      <c r="L49" s="274"/>
      <c r="M49" s="285"/>
      <c r="N49" s="274"/>
      <c r="O49" s="269"/>
      <c r="P49" s="552"/>
      <c r="Q49" s="388" t="s">
        <v>212</v>
      </c>
      <c r="R49" s="493">
        <v>25</v>
      </c>
      <c r="S49" s="257">
        <f>R49/85</f>
        <v>0.29411764705882354</v>
      </c>
      <c r="T49" s="257"/>
      <c r="U49" s="302"/>
      <c r="V49" s="495"/>
    </row>
    <row r="50" spans="9:22">
      <c r="I50" s="553"/>
      <c r="J50" s="388"/>
      <c r="K50" s="493"/>
      <c r="L50" s="274"/>
      <c r="M50" s="274"/>
      <c r="N50" s="274"/>
      <c r="O50" s="269"/>
      <c r="P50" s="552"/>
      <c r="Q50" s="388" t="s">
        <v>107</v>
      </c>
      <c r="R50" s="493">
        <v>20</v>
      </c>
      <c r="S50" s="291"/>
      <c r="T50" s="291"/>
      <c r="U50" s="257">
        <f>R50/100</f>
        <v>0.2</v>
      </c>
      <c r="V50" s="495"/>
    </row>
    <row r="51" spans="9:22">
      <c r="I51" s="551" t="s">
        <v>225</v>
      </c>
      <c r="J51" s="386" t="s">
        <v>170</v>
      </c>
      <c r="K51" s="391">
        <v>35</v>
      </c>
      <c r="L51" s="180"/>
      <c r="M51" s="180"/>
      <c r="N51" s="152">
        <f>K51/100</f>
        <v>0.35</v>
      </c>
      <c r="O51" s="308"/>
      <c r="P51" s="553"/>
      <c r="Q51" s="388" t="s">
        <v>169</v>
      </c>
      <c r="R51" s="152" t="s">
        <v>117</v>
      </c>
      <c r="S51" s="301"/>
      <c r="T51" s="261"/>
      <c r="U51" s="302"/>
      <c r="V51" s="495"/>
    </row>
    <row r="52" spans="9:22">
      <c r="I52" s="552"/>
      <c r="J52" s="386" t="s">
        <v>226</v>
      </c>
      <c r="K52" s="391">
        <v>20</v>
      </c>
      <c r="L52" s="180"/>
      <c r="M52" s="152">
        <f>K52/35</f>
        <v>0.5714285714285714</v>
      </c>
      <c r="N52" s="152"/>
      <c r="O52" s="308"/>
      <c r="P52" s="554" t="s">
        <v>273</v>
      </c>
      <c r="Q52" s="151" t="s">
        <v>274</v>
      </c>
      <c r="R52" s="393">
        <v>90</v>
      </c>
      <c r="S52" s="161"/>
      <c r="T52" s="393">
        <f>R52*0.65/35</f>
        <v>1.6714285714285715</v>
      </c>
      <c r="U52" s="243"/>
      <c r="V52" s="495"/>
    </row>
    <row r="53" spans="9:22">
      <c r="I53" s="552"/>
      <c r="J53" s="386" t="s">
        <v>96</v>
      </c>
      <c r="K53" s="391">
        <v>5</v>
      </c>
      <c r="L53" s="180"/>
      <c r="M53" s="152"/>
      <c r="N53" s="152">
        <f>K53/100</f>
        <v>0.05</v>
      </c>
      <c r="O53" s="308"/>
      <c r="P53" s="555"/>
      <c r="Q53" s="388" t="s">
        <v>275</v>
      </c>
      <c r="R53" s="152" t="s">
        <v>117</v>
      </c>
      <c r="S53" s="291"/>
      <c r="T53" s="291"/>
      <c r="U53" s="257"/>
      <c r="V53" s="495"/>
    </row>
    <row r="54" spans="9:22">
      <c r="I54" s="552"/>
      <c r="J54" s="386" t="s">
        <v>67</v>
      </c>
      <c r="K54" s="391">
        <v>10</v>
      </c>
      <c r="L54" s="178"/>
      <c r="M54" s="152">
        <f>K54*0.8/35</f>
        <v>0.22857142857142856</v>
      </c>
      <c r="N54" s="152"/>
      <c r="O54" s="308"/>
      <c r="P54" s="555"/>
      <c r="Q54" s="502"/>
      <c r="R54" s="152"/>
      <c r="S54" s="301"/>
      <c r="T54" s="261"/>
      <c r="U54" s="302"/>
      <c r="V54" s="495"/>
    </row>
    <row r="55" spans="9:22">
      <c r="I55" s="553"/>
      <c r="J55" s="180"/>
      <c r="K55" s="391"/>
      <c r="L55" s="178"/>
      <c r="M55" s="178"/>
      <c r="N55" s="178"/>
      <c r="O55" s="308"/>
      <c r="P55" s="555"/>
      <c r="Q55" s="503"/>
      <c r="R55" s="163"/>
      <c r="S55" s="303"/>
      <c r="T55" s="261"/>
      <c r="U55" s="261"/>
      <c r="V55" s="495"/>
    </row>
    <row r="56" spans="9:22">
      <c r="I56" s="560" t="s">
        <v>72</v>
      </c>
      <c r="J56" s="176" t="s">
        <v>49</v>
      </c>
      <c r="K56" s="493">
        <v>75</v>
      </c>
      <c r="L56" s="184"/>
      <c r="M56" s="184"/>
      <c r="N56" s="274">
        <f t="shared" ref="N56" si="2">K56/100</f>
        <v>0.75</v>
      </c>
      <c r="O56" s="269"/>
      <c r="P56" s="556"/>
      <c r="Q56" s="502"/>
      <c r="R56" s="84"/>
      <c r="S56" s="291"/>
      <c r="T56" s="291"/>
      <c r="U56" s="291"/>
      <c r="V56" s="495"/>
    </row>
    <row r="57" spans="9:22">
      <c r="I57" s="560"/>
      <c r="J57" s="563" t="s">
        <v>40</v>
      </c>
      <c r="K57" s="183"/>
      <c r="L57" s="267"/>
      <c r="M57" s="267"/>
      <c r="N57" s="267"/>
      <c r="O57" s="269"/>
      <c r="P57" s="566" t="s">
        <v>94</v>
      </c>
      <c r="Q57" s="180" t="s">
        <v>110</v>
      </c>
      <c r="R57" s="180">
        <v>75</v>
      </c>
      <c r="S57" s="302"/>
      <c r="T57" s="257"/>
      <c r="U57" s="257">
        <f t="shared" ref="U57" si="3">R57/100</f>
        <v>0.75</v>
      </c>
      <c r="V57" s="495"/>
    </row>
    <row r="58" spans="9:22">
      <c r="I58" s="560"/>
      <c r="J58" s="564"/>
      <c r="K58" s="183"/>
      <c r="L58" s="267"/>
      <c r="M58" s="267"/>
      <c r="N58" s="267"/>
      <c r="O58" s="269"/>
      <c r="P58" s="567"/>
      <c r="Q58" s="152"/>
      <c r="R58" s="152"/>
      <c r="S58" s="261"/>
      <c r="T58" s="261"/>
      <c r="U58" s="302"/>
      <c r="V58" s="495"/>
    </row>
    <row r="59" spans="9:22">
      <c r="I59" s="560"/>
      <c r="J59" s="564"/>
      <c r="K59" s="183"/>
      <c r="L59" s="267"/>
      <c r="M59" s="267"/>
      <c r="N59" s="267"/>
      <c r="O59" s="269"/>
      <c r="P59" s="567"/>
      <c r="Q59" s="180"/>
      <c r="R59" s="138"/>
      <c r="S59" s="291"/>
      <c r="T59" s="291"/>
      <c r="U59" s="302"/>
      <c r="V59" s="495"/>
    </row>
    <row r="60" spans="9:22">
      <c r="I60" s="560"/>
      <c r="J60" s="565"/>
      <c r="K60" s="176"/>
      <c r="L60" s="267"/>
      <c r="M60" s="267"/>
      <c r="N60" s="267"/>
      <c r="O60" s="269"/>
      <c r="P60" s="567"/>
      <c r="Q60" s="180"/>
      <c r="R60" s="493"/>
      <c r="S60" s="291"/>
      <c r="T60" s="291"/>
      <c r="U60" s="291"/>
      <c r="V60" s="495"/>
    </row>
    <row r="61" spans="9:22">
      <c r="I61" s="557" t="s">
        <v>167</v>
      </c>
      <c r="J61" s="388" t="s">
        <v>193</v>
      </c>
      <c r="K61" s="493">
        <v>8</v>
      </c>
      <c r="L61" s="496">
        <f>K61/85</f>
        <v>9.4117647058823528E-2</v>
      </c>
      <c r="M61" s="496"/>
      <c r="N61" s="496"/>
      <c r="O61" s="269"/>
      <c r="P61" s="560" t="s">
        <v>266</v>
      </c>
      <c r="Q61" s="394" t="s">
        <v>213</v>
      </c>
      <c r="R61" s="180">
        <v>20</v>
      </c>
      <c r="S61" s="302"/>
      <c r="T61" s="257"/>
      <c r="U61" s="257">
        <f>R61/100</f>
        <v>0.2</v>
      </c>
      <c r="V61" s="495"/>
    </row>
    <row r="62" spans="9:22">
      <c r="I62" s="558"/>
      <c r="J62" s="388" t="s">
        <v>162</v>
      </c>
      <c r="K62" s="493">
        <v>10</v>
      </c>
      <c r="L62" s="496">
        <f>K62/90</f>
        <v>0.1111111111111111</v>
      </c>
      <c r="M62" s="496"/>
      <c r="N62" s="267"/>
      <c r="O62" s="269"/>
      <c r="P62" s="560"/>
      <c r="Q62" s="394" t="s">
        <v>267</v>
      </c>
      <c r="R62" s="180">
        <v>12</v>
      </c>
      <c r="S62" s="261">
        <f>R62/70</f>
        <v>0.17142857142857143</v>
      </c>
      <c r="T62" s="261"/>
      <c r="U62" s="302"/>
      <c r="V62" s="495"/>
    </row>
    <row r="63" spans="9:22">
      <c r="I63" s="558"/>
      <c r="J63" s="388" t="s">
        <v>171</v>
      </c>
      <c r="K63" s="493">
        <v>5</v>
      </c>
      <c r="L63" s="496"/>
      <c r="M63" s="496"/>
      <c r="N63" s="267">
        <f>K63/100</f>
        <v>0.05</v>
      </c>
      <c r="O63" s="269"/>
      <c r="P63" s="560"/>
      <c r="Q63" s="180"/>
      <c r="R63" s="176"/>
      <c r="S63" s="291"/>
      <c r="T63" s="291"/>
      <c r="U63" s="302"/>
      <c r="V63" s="495"/>
    </row>
    <row r="64" spans="9:22">
      <c r="I64" s="558"/>
      <c r="J64" s="388" t="s">
        <v>174</v>
      </c>
      <c r="K64" s="493">
        <v>10</v>
      </c>
      <c r="L64" s="283"/>
      <c r="M64" s="283">
        <f>K64/55</f>
        <v>0.18181818181818182</v>
      </c>
      <c r="N64" s="283"/>
      <c r="O64" s="269"/>
      <c r="P64" s="560"/>
      <c r="Q64" s="432"/>
      <c r="R64" s="176"/>
      <c r="S64" s="291"/>
      <c r="T64" s="291"/>
      <c r="U64" s="291"/>
      <c r="V64" s="495"/>
    </row>
    <row r="65" spans="9:22">
      <c r="I65" s="559"/>
      <c r="J65" s="388"/>
      <c r="K65" s="493"/>
      <c r="L65" s="267"/>
      <c r="M65" s="267"/>
      <c r="N65" s="267"/>
      <c r="O65" s="269"/>
      <c r="P65" s="560"/>
      <c r="Q65" s="150"/>
      <c r="R65" s="176"/>
      <c r="S65" s="291"/>
      <c r="T65" s="291"/>
      <c r="U65" s="291"/>
      <c r="V65" s="495"/>
    </row>
    <row r="66" spans="9:22">
      <c r="S66" s="495"/>
      <c r="T66" s="495"/>
      <c r="U66" s="495"/>
      <c r="V66" s="495"/>
    </row>
    <row r="67" spans="9:22">
      <c r="S67" s="495"/>
      <c r="T67" s="495"/>
      <c r="U67" s="495"/>
      <c r="V67" s="495"/>
    </row>
  </sheetData>
  <mergeCells count="99">
    <mergeCell ref="AD36:AE36"/>
    <mergeCell ref="AD32:AE32"/>
    <mergeCell ref="AD33:AE33"/>
    <mergeCell ref="W36:X36"/>
    <mergeCell ref="AD17:AD21"/>
    <mergeCell ref="AE18:AE21"/>
    <mergeCell ref="AD34:AE34"/>
    <mergeCell ref="AD30:AE30"/>
    <mergeCell ref="AD31:AE31"/>
    <mergeCell ref="W34:X34"/>
    <mergeCell ref="W35:X35"/>
    <mergeCell ref="AD35:AE35"/>
    <mergeCell ref="AD29:AE29"/>
    <mergeCell ref="B34:C34"/>
    <mergeCell ref="I34:J34"/>
    <mergeCell ref="P33:Q33"/>
    <mergeCell ref="AR3:AS3"/>
    <mergeCell ref="P5:P6"/>
    <mergeCell ref="AD5:AD6"/>
    <mergeCell ref="AD7:AD12"/>
    <mergeCell ref="AD13:AD16"/>
    <mergeCell ref="B22:B26"/>
    <mergeCell ref="B17:B21"/>
    <mergeCell ref="I17:I21"/>
    <mergeCell ref="C18:C21"/>
    <mergeCell ref="W5:W16"/>
    <mergeCell ref="W17:W21"/>
    <mergeCell ref="X18:X21"/>
    <mergeCell ref="AD22:AD26"/>
    <mergeCell ref="A38:X38"/>
    <mergeCell ref="A29:A36"/>
    <mergeCell ref="B29:C29"/>
    <mergeCell ref="B36:C36"/>
    <mergeCell ref="I36:J36"/>
    <mergeCell ref="P36:Q36"/>
    <mergeCell ref="P31:Q31"/>
    <mergeCell ref="I32:J32"/>
    <mergeCell ref="P32:Q32"/>
    <mergeCell ref="B30:C30"/>
    <mergeCell ref="A37:K37"/>
    <mergeCell ref="B32:C32"/>
    <mergeCell ref="W32:X32"/>
    <mergeCell ref="W33:X33"/>
    <mergeCell ref="B35:C35"/>
    <mergeCell ref="I35:J35"/>
    <mergeCell ref="A5:A6"/>
    <mergeCell ref="A13:A16"/>
    <mergeCell ref="A7:A12"/>
    <mergeCell ref="W31:X31"/>
    <mergeCell ref="P22:P26"/>
    <mergeCell ref="I5:I6"/>
    <mergeCell ref="B5:B6"/>
    <mergeCell ref="B13:B16"/>
    <mergeCell ref="B7:B12"/>
    <mergeCell ref="J18:J21"/>
    <mergeCell ref="I7:I11"/>
    <mergeCell ref="I12:I16"/>
    <mergeCell ref="A17:A21"/>
    <mergeCell ref="A22:A26"/>
    <mergeCell ref="I22:I26"/>
    <mergeCell ref="W22:W2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B31:C31"/>
    <mergeCell ref="I31:J31"/>
    <mergeCell ref="B33:C33"/>
    <mergeCell ref="W29:X29"/>
    <mergeCell ref="P29:Q29"/>
    <mergeCell ref="W30:X30"/>
    <mergeCell ref="I30:J30"/>
    <mergeCell ref="P30:Q30"/>
    <mergeCell ref="I29:J29"/>
    <mergeCell ref="P7:P15"/>
    <mergeCell ref="P16:P21"/>
    <mergeCell ref="I61:I65"/>
    <mergeCell ref="P61:P65"/>
    <mergeCell ref="I44:I45"/>
    <mergeCell ref="P44:P45"/>
    <mergeCell ref="I46:I50"/>
    <mergeCell ref="P46:P51"/>
    <mergeCell ref="I51:I55"/>
    <mergeCell ref="P52:P56"/>
    <mergeCell ref="I56:I60"/>
    <mergeCell ref="J57:J60"/>
    <mergeCell ref="P57:P60"/>
    <mergeCell ref="I33:J33"/>
    <mergeCell ref="P35:Q35"/>
    <mergeCell ref="P34:Q34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59"/>
  <sheetViews>
    <sheetView zoomScale="80" zoomScaleNormal="80" workbookViewId="0">
      <selection activeCell="H28" sqref="H28"/>
    </sheetView>
  </sheetViews>
  <sheetFormatPr defaultColWidth="8.90625" defaultRowHeight="17"/>
  <cols>
    <col min="1" max="1" width="8.90625" style="5"/>
    <col min="2" max="2" width="9.453125" style="5" customWidth="1"/>
    <col min="3" max="3" width="10.08984375" style="5" customWidth="1"/>
    <col min="4" max="4" width="8.36328125" style="5" customWidth="1"/>
    <col min="5" max="7" width="5.6328125" style="5" hidden="1" customWidth="1"/>
    <col min="8" max="8" width="5.6328125" style="5" customWidth="1"/>
    <col min="9" max="9" width="9.6328125" style="5" customWidth="1"/>
    <col min="10" max="10" width="10.90625" style="5" customWidth="1"/>
    <col min="11" max="11" width="8.36328125" style="5" customWidth="1"/>
    <col min="12" max="14" width="5.6328125" style="5" hidden="1" customWidth="1"/>
    <col min="15" max="15" width="5.6328125" style="5" customWidth="1"/>
    <col min="16" max="16" width="9.6328125" style="5" customWidth="1"/>
    <col min="17" max="17" width="10.08984375" style="5" customWidth="1"/>
    <col min="18" max="18" width="8.36328125" style="5" customWidth="1"/>
    <col min="19" max="21" width="5.6328125" style="5" hidden="1" customWidth="1"/>
    <col min="22" max="22" width="5.6328125" style="5" customWidth="1"/>
    <col min="23" max="23" width="8.90625" style="5"/>
    <col min="24" max="24" width="10" style="5" customWidth="1"/>
    <col min="25" max="25" width="8.36328125" style="5" customWidth="1"/>
    <col min="26" max="28" width="5.6328125" style="5" hidden="1" customWidth="1"/>
    <col min="29" max="29" width="5.6328125" style="5" customWidth="1"/>
    <col min="30" max="30" width="8.90625" style="5"/>
    <col min="31" max="31" width="10.6328125" style="5" customWidth="1"/>
    <col min="32" max="32" width="8.36328125" style="5" customWidth="1"/>
    <col min="33" max="35" width="5.6328125" style="5" hidden="1" customWidth="1"/>
    <col min="36" max="36" width="5.6328125" style="5" customWidth="1"/>
    <col min="37" max="16384" width="8.90625" style="5"/>
  </cols>
  <sheetData>
    <row r="1" spans="1:62" ht="21" customHeight="1">
      <c r="A1" s="576" t="s">
        <v>369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245"/>
      <c r="AL1" s="245"/>
      <c r="AM1" s="245"/>
      <c r="AN1" s="245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</row>
    <row r="2" spans="1:62" ht="21" customHeight="1" thickBot="1">
      <c r="A2" s="246" t="s">
        <v>385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577" t="s">
        <v>6</v>
      </c>
      <c r="X2" s="578"/>
      <c r="Y2" s="578"/>
      <c r="Z2" s="12"/>
      <c r="AA2" s="12"/>
      <c r="AB2" s="12"/>
      <c r="AC2" s="12"/>
      <c r="AD2" s="577" t="s">
        <v>8</v>
      </c>
      <c r="AE2" s="577"/>
      <c r="AF2" s="577"/>
      <c r="AG2" s="12"/>
      <c r="AH2" s="12"/>
      <c r="AI2" s="12"/>
      <c r="AJ2" s="12"/>
      <c r="AK2" s="247"/>
      <c r="AL2" s="248"/>
    </row>
    <row r="3" spans="1:62" s="340" customFormat="1" ht="18" customHeight="1" thickBot="1">
      <c r="A3" s="339" t="s">
        <v>124</v>
      </c>
      <c r="B3" s="590" t="s">
        <v>386</v>
      </c>
      <c r="C3" s="589"/>
      <c r="D3" s="584" t="s">
        <v>122</v>
      </c>
      <c r="E3" s="585"/>
      <c r="F3" s="585"/>
      <c r="G3" s="585"/>
      <c r="H3" s="587"/>
      <c r="I3" s="579">
        <v>45024</v>
      </c>
      <c r="J3" s="580"/>
      <c r="K3" s="584" t="s">
        <v>101</v>
      </c>
      <c r="L3" s="585"/>
      <c r="M3" s="585"/>
      <c r="N3" s="585"/>
      <c r="O3" s="585"/>
      <c r="P3" s="657" t="s">
        <v>246</v>
      </c>
      <c r="Q3" s="658"/>
      <c r="R3" s="581" t="s">
        <v>125</v>
      </c>
      <c r="S3" s="582"/>
      <c r="T3" s="582"/>
      <c r="U3" s="582"/>
      <c r="V3" s="583"/>
      <c r="W3" s="657">
        <v>45026</v>
      </c>
      <c r="X3" s="580"/>
      <c r="Y3" s="584" t="s">
        <v>102</v>
      </c>
      <c r="Z3" s="585"/>
      <c r="AA3" s="585"/>
      <c r="AB3" s="585"/>
      <c r="AC3" s="585"/>
      <c r="AD3" s="657">
        <v>45027</v>
      </c>
      <c r="AE3" s="580"/>
      <c r="AF3" s="659" t="s">
        <v>31</v>
      </c>
      <c r="AG3" s="660"/>
      <c r="AH3" s="660"/>
      <c r="AI3" s="660"/>
      <c r="AJ3" s="661"/>
      <c r="AK3" s="127"/>
      <c r="AL3" s="127"/>
      <c r="AM3" s="127"/>
      <c r="AN3" s="127"/>
      <c r="AO3" s="536"/>
      <c r="AP3" s="536"/>
      <c r="AQ3" s="536"/>
      <c r="AR3" s="620"/>
      <c r="AS3" s="620"/>
      <c r="AT3" s="228"/>
      <c r="AU3" s="105"/>
      <c r="AV3" s="536"/>
      <c r="AW3" s="127"/>
      <c r="AX3" s="380"/>
      <c r="AY3" s="536"/>
      <c r="AZ3" s="536"/>
      <c r="BA3" s="536"/>
      <c r="BB3" s="536"/>
      <c r="BC3" s="536"/>
      <c r="BD3" s="536"/>
    </row>
    <row r="4" spans="1:62" s="6" customFormat="1" ht="18" customHeight="1">
      <c r="A4" s="369" t="s">
        <v>23</v>
      </c>
      <c r="B4" s="368" t="s">
        <v>38</v>
      </c>
      <c r="C4" s="8" t="s">
        <v>39</v>
      </c>
      <c r="D4" s="249" t="s">
        <v>387</v>
      </c>
      <c r="E4" s="8" t="s">
        <v>103</v>
      </c>
      <c r="F4" s="8" t="s">
        <v>104</v>
      </c>
      <c r="G4" s="8" t="s">
        <v>105</v>
      </c>
      <c r="H4" s="242" t="s">
        <v>58</v>
      </c>
      <c r="I4" s="9" t="s">
        <v>380</v>
      </c>
      <c r="J4" s="53" t="s">
        <v>33</v>
      </c>
      <c r="K4" s="8" t="s">
        <v>379</v>
      </c>
      <c r="L4" s="8" t="s">
        <v>103</v>
      </c>
      <c r="M4" s="8" t="s">
        <v>104</v>
      </c>
      <c r="N4" s="8" t="s">
        <v>105</v>
      </c>
      <c r="O4" s="242" t="s">
        <v>58</v>
      </c>
      <c r="P4" s="9" t="s">
        <v>380</v>
      </c>
      <c r="Q4" s="53" t="s">
        <v>33</v>
      </c>
      <c r="R4" s="8" t="s">
        <v>379</v>
      </c>
      <c r="S4" s="8" t="s">
        <v>103</v>
      </c>
      <c r="T4" s="8" t="s">
        <v>104</v>
      </c>
      <c r="U4" s="8" t="s">
        <v>105</v>
      </c>
      <c r="V4" s="476" t="s">
        <v>58</v>
      </c>
      <c r="W4" s="52" t="s">
        <v>380</v>
      </c>
      <c r="X4" s="53" t="s">
        <v>33</v>
      </c>
      <c r="Y4" s="53" t="s">
        <v>379</v>
      </c>
      <c r="Z4" s="53" t="s">
        <v>103</v>
      </c>
      <c r="AA4" s="53" t="s">
        <v>104</v>
      </c>
      <c r="AB4" s="53" t="s">
        <v>105</v>
      </c>
      <c r="AC4" s="478" t="s">
        <v>58</v>
      </c>
      <c r="AD4" s="9" t="s">
        <v>380</v>
      </c>
      <c r="AE4" s="53" t="s">
        <v>33</v>
      </c>
      <c r="AF4" s="8" t="s">
        <v>379</v>
      </c>
      <c r="AG4" s="8" t="s">
        <v>103</v>
      </c>
      <c r="AH4" s="8" t="s">
        <v>104</v>
      </c>
      <c r="AI4" s="8" t="s">
        <v>105</v>
      </c>
      <c r="AJ4" s="242" t="s">
        <v>58</v>
      </c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ht="18" customHeight="1">
      <c r="A5" s="591" t="s">
        <v>3</v>
      </c>
      <c r="B5" s="639" t="s">
        <v>46</v>
      </c>
      <c r="C5" s="533" t="s">
        <v>32</v>
      </c>
      <c r="D5" s="533">
        <v>120</v>
      </c>
      <c r="E5" s="184">
        <f>D5/20</f>
        <v>6</v>
      </c>
      <c r="F5" s="184"/>
      <c r="G5" s="184"/>
      <c r="H5" s="425"/>
      <c r="I5" s="561" t="s">
        <v>48</v>
      </c>
      <c r="J5" s="84" t="s">
        <v>9</v>
      </c>
      <c r="K5" s="533">
        <v>90</v>
      </c>
      <c r="L5" s="184">
        <f>K5/20</f>
        <v>4.5</v>
      </c>
      <c r="M5" s="184"/>
      <c r="N5" s="184"/>
      <c r="O5" s="269"/>
      <c r="P5" s="561" t="s">
        <v>217</v>
      </c>
      <c r="Q5" s="533" t="s">
        <v>217</v>
      </c>
      <c r="R5" s="533">
        <v>160</v>
      </c>
      <c r="S5" s="184">
        <f>R5/30</f>
        <v>5.333333333333333</v>
      </c>
      <c r="T5" s="184"/>
      <c r="U5" s="184"/>
      <c r="V5" s="426"/>
      <c r="W5" s="561" t="s">
        <v>48</v>
      </c>
      <c r="X5" s="84" t="s">
        <v>9</v>
      </c>
      <c r="Y5" s="533">
        <v>80</v>
      </c>
      <c r="Z5" s="184">
        <f>Y5/20</f>
        <v>4</v>
      </c>
      <c r="AA5" s="184"/>
      <c r="AB5" s="184"/>
      <c r="AC5" s="307"/>
      <c r="AD5" s="561" t="s">
        <v>46</v>
      </c>
      <c r="AE5" s="533" t="s">
        <v>32</v>
      </c>
      <c r="AF5" s="533">
        <v>80</v>
      </c>
      <c r="AG5" s="184">
        <f>AF5/20</f>
        <v>4</v>
      </c>
      <c r="AH5" s="184"/>
      <c r="AI5" s="184"/>
      <c r="AJ5" s="427"/>
      <c r="AM5" s="211"/>
      <c r="AN5" s="166"/>
      <c r="AO5" s="254"/>
      <c r="AP5" s="296"/>
      <c r="AQ5" s="297"/>
      <c r="AR5" s="296"/>
      <c r="AS5" s="536"/>
      <c r="AT5" s="529"/>
      <c r="AU5" s="529"/>
    </row>
    <row r="6" spans="1:62" ht="18" customHeight="1">
      <c r="A6" s="592"/>
      <c r="B6" s="640"/>
      <c r="C6" s="533"/>
      <c r="D6" s="533"/>
      <c r="E6" s="184"/>
      <c r="F6" s="184"/>
      <c r="G6" s="184"/>
      <c r="H6" s="425"/>
      <c r="I6" s="562"/>
      <c r="J6" s="138" t="s">
        <v>30</v>
      </c>
      <c r="K6" s="175">
        <v>20</v>
      </c>
      <c r="L6" s="184">
        <f>K6/20</f>
        <v>1</v>
      </c>
      <c r="M6" s="184"/>
      <c r="N6" s="184"/>
      <c r="O6" s="269"/>
      <c r="P6" s="562"/>
      <c r="Q6" s="533"/>
      <c r="R6" s="533"/>
      <c r="S6" s="274"/>
      <c r="T6" s="274"/>
      <c r="U6" s="274"/>
      <c r="V6" s="426"/>
      <c r="W6" s="562"/>
      <c r="X6" s="138" t="s">
        <v>30</v>
      </c>
      <c r="Y6" s="175">
        <v>20</v>
      </c>
      <c r="Z6" s="184">
        <f>Y6/20</f>
        <v>1</v>
      </c>
      <c r="AA6" s="184"/>
      <c r="AB6" s="184"/>
      <c r="AC6" s="307"/>
      <c r="AD6" s="562"/>
      <c r="AE6" s="533"/>
      <c r="AF6" s="533"/>
      <c r="AG6" s="184"/>
      <c r="AH6" s="184"/>
      <c r="AI6" s="184"/>
      <c r="AJ6" s="427"/>
      <c r="AM6" s="211"/>
      <c r="AN6" s="166"/>
      <c r="AO6" s="254"/>
      <c r="AP6" s="296"/>
      <c r="AQ6" s="296"/>
      <c r="AR6" s="296"/>
      <c r="AS6" s="536"/>
      <c r="AT6" s="529"/>
      <c r="AU6" s="529"/>
    </row>
    <row r="7" spans="1:62" ht="18" customHeight="1">
      <c r="A7" s="591" t="s">
        <v>25</v>
      </c>
      <c r="B7" s="636" t="s">
        <v>342</v>
      </c>
      <c r="C7" s="388" t="s">
        <v>349</v>
      </c>
      <c r="D7" s="533">
        <v>75</v>
      </c>
      <c r="E7" s="388"/>
      <c r="F7" s="330">
        <f>D7/55</f>
        <v>1.3636363636363635</v>
      </c>
      <c r="G7" s="267"/>
      <c r="H7" s="425"/>
      <c r="I7" s="551" t="s">
        <v>138</v>
      </c>
      <c r="J7" s="388" t="s">
        <v>160</v>
      </c>
      <c r="K7" s="533">
        <v>100</v>
      </c>
      <c r="L7" s="267"/>
      <c r="M7" s="330">
        <f>K7*0.65/35</f>
        <v>1.8571428571428572</v>
      </c>
      <c r="N7" s="267"/>
      <c r="O7" s="269"/>
      <c r="P7" s="551" t="s">
        <v>218</v>
      </c>
      <c r="Q7" s="393" t="s">
        <v>107</v>
      </c>
      <c r="R7" s="393">
        <v>20</v>
      </c>
      <c r="S7" s="267"/>
      <c r="T7" s="330"/>
      <c r="U7" s="267">
        <f>R7/100</f>
        <v>0.2</v>
      </c>
      <c r="V7" s="426"/>
      <c r="W7" s="560" t="s">
        <v>147</v>
      </c>
      <c r="X7" s="388" t="s">
        <v>194</v>
      </c>
      <c r="Y7" s="395">
        <v>80</v>
      </c>
      <c r="Z7" s="267"/>
      <c r="AA7" s="330">
        <f>Y7*0.85/35</f>
        <v>1.9428571428571428</v>
      </c>
      <c r="AB7" s="274"/>
      <c r="AC7" s="308"/>
      <c r="AD7" s="560" t="s">
        <v>325</v>
      </c>
      <c r="AE7" s="396" t="s">
        <v>326</v>
      </c>
      <c r="AF7" s="8">
        <v>90</v>
      </c>
      <c r="AG7" s="274"/>
      <c r="AH7" s="285">
        <f>AF7*0.8/35</f>
        <v>2.0571428571428569</v>
      </c>
      <c r="AI7" s="274"/>
      <c r="AJ7" s="427"/>
      <c r="AL7" s="529"/>
      <c r="AM7" s="211"/>
      <c r="AN7" s="166"/>
      <c r="AO7" s="536"/>
      <c r="AP7" s="296"/>
      <c r="AQ7" s="297"/>
      <c r="AR7" s="296"/>
      <c r="AS7" s="536"/>
      <c r="AT7" s="529"/>
      <c r="AU7" s="529"/>
    </row>
    <row r="8" spans="1:62" ht="18" customHeight="1">
      <c r="A8" s="591"/>
      <c r="B8" s="637"/>
      <c r="C8" s="388" t="s">
        <v>298</v>
      </c>
      <c r="D8" s="533">
        <v>15</v>
      </c>
      <c r="E8" s="388"/>
      <c r="F8" s="267"/>
      <c r="G8" s="267">
        <f>D8/100</f>
        <v>0.15</v>
      </c>
      <c r="H8" s="425"/>
      <c r="I8" s="552"/>
      <c r="J8" s="388" t="s">
        <v>136</v>
      </c>
      <c r="K8" s="6" t="s">
        <v>203</v>
      </c>
      <c r="L8" s="267"/>
      <c r="M8" s="267"/>
      <c r="N8" s="267"/>
      <c r="O8" s="269"/>
      <c r="P8" s="552"/>
      <c r="Q8" s="175" t="s">
        <v>219</v>
      </c>
      <c r="R8" s="175">
        <v>75</v>
      </c>
      <c r="S8" s="267"/>
      <c r="T8" s="330">
        <f>R8*0.9/35</f>
        <v>1.9285714285714286</v>
      </c>
      <c r="U8" s="267"/>
      <c r="V8" s="426"/>
      <c r="W8" s="560"/>
      <c r="X8" s="388" t="s">
        <v>195</v>
      </c>
      <c r="Y8" s="395">
        <v>2</v>
      </c>
      <c r="Z8" s="267"/>
      <c r="AA8" s="330"/>
      <c r="AB8" s="274">
        <f t="shared" ref="AB8" si="0">Y8/100</f>
        <v>0.02</v>
      </c>
      <c r="AC8" s="308"/>
      <c r="AD8" s="560"/>
      <c r="AE8" s="396" t="s">
        <v>327</v>
      </c>
      <c r="AF8" s="84">
        <v>30</v>
      </c>
      <c r="AG8" s="294">
        <v>0.33333333333333331</v>
      </c>
      <c r="AH8" s="274"/>
      <c r="AI8" s="274"/>
      <c r="AJ8" s="427"/>
      <c r="AL8" s="529"/>
      <c r="AM8" s="211"/>
      <c r="AN8" s="166"/>
      <c r="AO8" s="254"/>
      <c r="AP8" s="296"/>
      <c r="AQ8" s="296"/>
      <c r="AR8" s="296"/>
      <c r="AS8" s="536"/>
      <c r="AT8" s="529"/>
      <c r="AU8" s="529"/>
    </row>
    <row r="9" spans="1:62" ht="18" customHeight="1">
      <c r="A9" s="591"/>
      <c r="B9" s="637"/>
      <c r="C9" s="388" t="s">
        <v>100</v>
      </c>
      <c r="D9" s="533">
        <v>40</v>
      </c>
      <c r="E9" s="388"/>
      <c r="F9" s="267"/>
      <c r="G9" s="267">
        <f>D9/100</f>
        <v>0.4</v>
      </c>
      <c r="H9" s="425"/>
      <c r="I9" s="552"/>
      <c r="J9" s="388" t="s">
        <v>137</v>
      </c>
      <c r="K9" s="139" t="s">
        <v>203</v>
      </c>
      <c r="L9" s="267"/>
      <c r="M9" s="330"/>
      <c r="N9" s="267"/>
      <c r="O9" s="269"/>
      <c r="P9" s="552"/>
      <c r="Q9" s="149" t="s">
        <v>222</v>
      </c>
      <c r="R9" s="149">
        <v>30</v>
      </c>
      <c r="S9" s="267"/>
      <c r="T9" s="330"/>
      <c r="U9" s="267">
        <f t="shared" ref="U9:U10" si="1">R9/100</f>
        <v>0.3</v>
      </c>
      <c r="V9" s="426"/>
      <c r="W9" s="560"/>
      <c r="X9" s="388" t="s">
        <v>107</v>
      </c>
      <c r="Y9" s="395">
        <v>10</v>
      </c>
      <c r="Z9" s="267"/>
      <c r="AA9" s="267"/>
      <c r="AB9" s="274">
        <f>Y9/100</f>
        <v>0.1</v>
      </c>
      <c r="AC9" s="308"/>
      <c r="AD9" s="560"/>
      <c r="AE9" s="396" t="s">
        <v>27</v>
      </c>
      <c r="AF9" s="84">
        <v>15</v>
      </c>
      <c r="AG9" s="285"/>
      <c r="AH9" s="285"/>
      <c r="AI9" s="274">
        <v>0.15</v>
      </c>
      <c r="AJ9" s="427"/>
      <c r="AL9" s="211"/>
      <c r="AM9" s="211"/>
      <c r="AN9" s="166"/>
      <c r="AO9" s="536"/>
      <c r="AP9" s="296"/>
      <c r="AQ9" s="296"/>
      <c r="AR9" s="296"/>
      <c r="AS9" s="536"/>
      <c r="AT9" s="529"/>
      <c r="AU9" s="529"/>
    </row>
    <row r="10" spans="1:62" ht="18" customHeight="1">
      <c r="A10" s="591"/>
      <c r="B10" s="637"/>
      <c r="C10" s="510"/>
      <c r="D10" s="518"/>
      <c r="E10" s="510"/>
      <c r="F10" s="285"/>
      <c r="G10" s="274"/>
      <c r="H10" s="511"/>
      <c r="I10" s="552"/>
      <c r="J10" s="446" t="s">
        <v>209</v>
      </c>
      <c r="K10" s="518">
        <v>16</v>
      </c>
      <c r="L10" s="330">
        <f>K10/35</f>
        <v>0.45714285714285713</v>
      </c>
      <c r="M10" s="267"/>
      <c r="N10" s="267"/>
      <c r="O10" s="269"/>
      <c r="P10" s="552"/>
      <c r="Q10" s="149" t="s">
        <v>96</v>
      </c>
      <c r="R10" s="149">
        <v>15</v>
      </c>
      <c r="S10" s="267"/>
      <c r="T10" s="267"/>
      <c r="U10" s="267">
        <f t="shared" si="1"/>
        <v>0.15</v>
      </c>
      <c r="V10" s="426"/>
      <c r="W10" s="560"/>
      <c r="X10" s="388" t="s">
        <v>254</v>
      </c>
      <c r="Y10" s="395">
        <v>20</v>
      </c>
      <c r="Z10" s="267"/>
      <c r="AA10" s="267"/>
      <c r="AB10" s="274">
        <f>Y10/100</f>
        <v>0.2</v>
      </c>
      <c r="AC10" s="308"/>
      <c r="AD10" s="560"/>
      <c r="AE10" s="396"/>
      <c r="AF10" s="533"/>
      <c r="AG10" s="274"/>
      <c r="AH10" s="274"/>
      <c r="AI10" s="274"/>
      <c r="AJ10" s="427"/>
      <c r="AL10" s="211"/>
      <c r="AM10" s="211"/>
      <c r="AN10" s="105"/>
      <c r="AO10" s="105"/>
      <c r="AP10" s="296"/>
      <c r="AQ10" s="297"/>
      <c r="AR10" s="296"/>
      <c r="AS10" s="536"/>
      <c r="AT10" s="529"/>
      <c r="AU10" s="529"/>
    </row>
    <row r="11" spans="1:62" ht="18" customHeight="1">
      <c r="A11" s="591"/>
      <c r="B11" s="638"/>
      <c r="C11" s="388"/>
      <c r="D11" s="533"/>
      <c r="E11" s="388"/>
      <c r="F11" s="267"/>
      <c r="G11" s="267"/>
      <c r="H11" s="425"/>
      <c r="I11" s="553"/>
      <c r="J11" s="388"/>
      <c r="K11" s="533"/>
      <c r="L11" s="267"/>
      <c r="M11" s="267"/>
      <c r="N11" s="267"/>
      <c r="O11" s="269"/>
      <c r="P11" s="552"/>
      <c r="Q11" s="149" t="s">
        <v>220</v>
      </c>
      <c r="R11" s="149" t="s">
        <v>117</v>
      </c>
      <c r="S11" s="267"/>
      <c r="T11" s="330"/>
      <c r="U11" s="267"/>
      <c r="V11" s="426"/>
      <c r="W11" s="560"/>
      <c r="X11" s="161"/>
      <c r="Y11" s="161"/>
      <c r="Z11" s="161"/>
      <c r="AA11" s="161"/>
      <c r="AB11" s="197"/>
      <c r="AC11" s="308"/>
      <c r="AD11" s="560"/>
      <c r="AE11" s="396"/>
      <c r="AF11" s="533"/>
      <c r="AG11" s="274"/>
      <c r="AH11" s="274"/>
      <c r="AI11" s="274"/>
      <c r="AJ11" s="427"/>
      <c r="AL11" s="211"/>
      <c r="AM11" s="211"/>
      <c r="AN11" s="292"/>
      <c r="AO11" s="126"/>
      <c r="AP11" s="296"/>
      <c r="AQ11" s="296"/>
      <c r="AR11" s="296"/>
      <c r="AS11" s="536"/>
      <c r="AT11" s="529"/>
      <c r="AU11" s="529"/>
    </row>
    <row r="12" spans="1:62" ht="18" customHeight="1">
      <c r="A12" s="593" t="s">
        <v>79</v>
      </c>
      <c r="B12" s="636" t="s">
        <v>388</v>
      </c>
      <c r="C12" s="388" t="s">
        <v>41</v>
      </c>
      <c r="D12" s="533">
        <v>45</v>
      </c>
      <c r="E12" s="388"/>
      <c r="F12" s="260">
        <f>D12/55</f>
        <v>0.81818181818181823</v>
      </c>
      <c r="G12" s="261"/>
      <c r="H12" s="425"/>
      <c r="I12" s="560" t="s">
        <v>139</v>
      </c>
      <c r="J12" s="388" t="s">
        <v>171</v>
      </c>
      <c r="K12" s="533">
        <v>5</v>
      </c>
      <c r="L12" s="267"/>
      <c r="M12" s="330"/>
      <c r="N12" s="267">
        <f>K12/100</f>
        <v>0.05</v>
      </c>
      <c r="O12" s="269"/>
      <c r="P12" s="552"/>
      <c r="Q12" s="149" t="s">
        <v>187</v>
      </c>
      <c r="R12" s="176" t="s">
        <v>117</v>
      </c>
      <c r="S12" s="267"/>
      <c r="T12" s="330"/>
      <c r="U12" s="267"/>
      <c r="V12" s="426"/>
      <c r="W12" s="557" t="s">
        <v>148</v>
      </c>
      <c r="X12" s="398" t="s">
        <v>197</v>
      </c>
      <c r="Y12" s="152">
        <v>45</v>
      </c>
      <c r="Z12" s="301"/>
      <c r="AA12" s="301"/>
      <c r="AB12" s="261">
        <f>Y12/100</f>
        <v>0.45</v>
      </c>
      <c r="AC12" s="308"/>
      <c r="AD12" s="557" t="s">
        <v>316</v>
      </c>
      <c r="AE12" s="398" t="s">
        <v>314</v>
      </c>
      <c r="AF12" s="152">
        <v>75</v>
      </c>
      <c r="AG12" s="301"/>
      <c r="AH12" s="301"/>
      <c r="AI12" s="261">
        <f>AF12/100</f>
        <v>0.75</v>
      </c>
      <c r="AJ12" s="427"/>
      <c r="AL12" s="211"/>
      <c r="AM12" s="105"/>
      <c r="AN12" s="105"/>
      <c r="AO12" s="455"/>
      <c r="AP12" s="455"/>
      <c r="AQ12" s="456"/>
      <c r="AR12" s="296"/>
      <c r="AS12" s="536"/>
      <c r="AT12" s="529"/>
      <c r="AU12" s="529"/>
    </row>
    <row r="13" spans="1:62" ht="18" customHeight="1">
      <c r="A13" s="591"/>
      <c r="B13" s="637"/>
      <c r="C13" s="388" t="s">
        <v>318</v>
      </c>
      <c r="D13" s="533">
        <v>20</v>
      </c>
      <c r="E13" s="388"/>
      <c r="F13" s="261"/>
      <c r="G13" s="261">
        <f>D13/100</f>
        <v>0.2</v>
      </c>
      <c r="H13" s="425"/>
      <c r="I13" s="560"/>
      <c r="J13" s="388" t="s">
        <v>183</v>
      </c>
      <c r="K13" s="533">
        <v>5</v>
      </c>
      <c r="L13" s="354"/>
      <c r="M13" s="267"/>
      <c r="N13" s="267">
        <f>K13/100</f>
        <v>0.05</v>
      </c>
      <c r="O13" s="269"/>
      <c r="P13" s="553"/>
      <c r="Q13" s="393" t="s">
        <v>221</v>
      </c>
      <c r="R13" s="393">
        <v>40</v>
      </c>
      <c r="S13" s="267"/>
      <c r="T13" s="267"/>
      <c r="U13" s="267">
        <f>R13/100</f>
        <v>0.4</v>
      </c>
      <c r="V13" s="426"/>
      <c r="W13" s="558"/>
      <c r="X13" s="398" t="s">
        <v>96</v>
      </c>
      <c r="Y13" s="152">
        <v>15</v>
      </c>
      <c r="Z13" s="301"/>
      <c r="AA13" s="261"/>
      <c r="AB13" s="261">
        <f>Y13/100</f>
        <v>0.15</v>
      </c>
      <c r="AC13" s="308"/>
      <c r="AD13" s="558"/>
      <c r="AE13" s="398" t="s">
        <v>315</v>
      </c>
      <c r="AF13" s="152">
        <v>20</v>
      </c>
      <c r="AG13" s="301"/>
      <c r="AH13" s="261">
        <f>AF13*0.8/35</f>
        <v>0.45714285714285713</v>
      </c>
      <c r="AI13" s="261"/>
      <c r="AJ13" s="427"/>
      <c r="AL13" s="211"/>
      <c r="AM13" s="105"/>
      <c r="AN13" s="105"/>
      <c r="AO13" s="455"/>
      <c r="AP13" s="456"/>
      <c r="AQ13" s="456"/>
      <c r="AR13" s="296"/>
      <c r="AS13" s="536"/>
      <c r="AT13" s="529"/>
      <c r="AU13" s="529"/>
    </row>
    <row r="14" spans="1:62" ht="18" customHeight="1">
      <c r="A14" s="591"/>
      <c r="B14" s="637"/>
      <c r="C14" s="388" t="s">
        <v>201</v>
      </c>
      <c r="D14" s="533">
        <v>15</v>
      </c>
      <c r="E14" s="388"/>
      <c r="F14" s="261">
        <f>D14/50</f>
        <v>0.3</v>
      </c>
      <c r="G14" s="261"/>
      <c r="H14" s="425"/>
      <c r="I14" s="560"/>
      <c r="J14" s="388" t="s">
        <v>172</v>
      </c>
      <c r="K14" s="533">
        <v>60</v>
      </c>
      <c r="L14" s="267"/>
      <c r="M14" s="267"/>
      <c r="N14" s="267">
        <f>K14/100</f>
        <v>0.6</v>
      </c>
      <c r="O14" s="269"/>
      <c r="P14" s="554" t="s">
        <v>273</v>
      </c>
      <c r="Q14" s="151" t="s">
        <v>274</v>
      </c>
      <c r="R14" s="393">
        <v>110</v>
      </c>
      <c r="S14" s="267"/>
      <c r="T14" s="330">
        <f>R14*0.7/35</f>
        <v>2.2000000000000002</v>
      </c>
      <c r="U14" s="267"/>
      <c r="V14" s="426"/>
      <c r="W14" s="558"/>
      <c r="X14" s="388" t="s">
        <v>161</v>
      </c>
      <c r="Y14" s="533">
        <v>25</v>
      </c>
      <c r="Z14" s="268"/>
      <c r="AA14" s="330">
        <f>Y14/35</f>
        <v>0.7142857142857143</v>
      </c>
      <c r="AB14" s="267"/>
      <c r="AC14" s="308"/>
      <c r="AD14" s="558"/>
      <c r="AE14" s="398" t="s">
        <v>317</v>
      </c>
      <c r="AF14" s="152" t="s">
        <v>299</v>
      </c>
      <c r="AG14" s="261"/>
      <c r="AH14" s="261"/>
      <c r="AI14" s="261"/>
      <c r="AJ14" s="427"/>
      <c r="AL14" s="211"/>
      <c r="AM14" s="16"/>
      <c r="AN14" s="15"/>
      <c r="AO14" s="457"/>
      <c r="AP14" s="456"/>
      <c r="AQ14" s="456"/>
      <c r="AR14" s="296"/>
      <c r="AS14" s="536"/>
      <c r="AT14" s="529"/>
      <c r="AU14" s="529"/>
    </row>
    <row r="15" spans="1:62" ht="18" customHeight="1">
      <c r="A15" s="591"/>
      <c r="B15" s="637"/>
      <c r="C15" s="388"/>
      <c r="D15" s="533"/>
      <c r="E15" s="388"/>
      <c r="F15" s="261"/>
      <c r="G15" s="261"/>
      <c r="H15" s="425"/>
      <c r="I15" s="560"/>
      <c r="J15" s="388" t="s">
        <v>161</v>
      </c>
      <c r="K15" s="533">
        <v>15</v>
      </c>
      <c r="L15" s="267"/>
      <c r="M15" s="330">
        <f>K15/35</f>
        <v>0.42857142857142855</v>
      </c>
      <c r="N15" s="267"/>
      <c r="O15" s="269"/>
      <c r="P15" s="555"/>
      <c r="Q15" s="388" t="s">
        <v>195</v>
      </c>
      <c r="R15" s="152" t="s">
        <v>117</v>
      </c>
      <c r="S15" s="267"/>
      <c r="T15" s="330"/>
      <c r="U15" s="267"/>
      <c r="V15" s="426"/>
      <c r="W15" s="558"/>
      <c r="X15" s="398" t="s">
        <v>186</v>
      </c>
      <c r="Y15" s="152" t="s">
        <v>117</v>
      </c>
      <c r="Z15" s="301"/>
      <c r="AA15" s="261"/>
      <c r="AB15" s="261"/>
      <c r="AC15" s="308"/>
      <c r="AD15" s="558"/>
      <c r="AE15" s="398"/>
      <c r="AF15" s="152"/>
      <c r="AG15" s="301"/>
      <c r="AH15" s="261"/>
      <c r="AI15" s="261"/>
      <c r="AJ15" s="427"/>
      <c r="AL15" s="211"/>
      <c r="AM15" s="105"/>
      <c r="AN15" s="536"/>
      <c r="AO15" s="457"/>
      <c r="AP15" s="456"/>
      <c r="AQ15" s="456"/>
      <c r="AR15" s="296"/>
      <c r="AS15" s="536"/>
      <c r="AT15" s="529"/>
      <c r="AU15" s="529"/>
    </row>
    <row r="16" spans="1:62" ht="18" customHeight="1">
      <c r="A16" s="591"/>
      <c r="B16" s="638"/>
      <c r="C16" s="388"/>
      <c r="D16" s="533"/>
      <c r="E16" s="388"/>
      <c r="F16" s="262"/>
      <c r="G16" s="262"/>
      <c r="H16" s="425"/>
      <c r="I16" s="560"/>
      <c r="J16" s="252"/>
      <c r="K16" s="251"/>
      <c r="L16" s="267"/>
      <c r="M16" s="267"/>
      <c r="N16" s="267"/>
      <c r="O16" s="269"/>
      <c r="P16" s="555"/>
      <c r="Q16" s="180"/>
      <c r="R16" s="180"/>
      <c r="S16" s="267"/>
      <c r="T16" s="267"/>
      <c r="U16" s="267"/>
      <c r="V16" s="426"/>
      <c r="W16" s="559"/>
      <c r="X16" s="388"/>
      <c r="Y16" s="533"/>
      <c r="Z16" s="268"/>
      <c r="AA16" s="330"/>
      <c r="AB16" s="267"/>
      <c r="AC16" s="308"/>
      <c r="AD16" s="559"/>
      <c r="AE16" s="388"/>
      <c r="AF16" s="533"/>
      <c r="AG16" s="268"/>
      <c r="AH16" s="330"/>
      <c r="AI16" s="267"/>
      <c r="AJ16" s="427"/>
      <c r="AL16" s="211"/>
      <c r="AM16" s="126"/>
      <c r="AN16" s="536"/>
      <c r="AO16" s="457"/>
      <c r="AP16" s="457"/>
      <c r="AQ16" s="457"/>
      <c r="AR16" s="105"/>
      <c r="AS16" s="536"/>
      <c r="AT16" s="529"/>
      <c r="AU16" s="529"/>
    </row>
    <row r="17" spans="1:47" ht="18" customHeight="1">
      <c r="A17" s="599" t="s">
        <v>51</v>
      </c>
      <c r="B17" s="623" t="s">
        <v>94</v>
      </c>
      <c r="C17" s="388" t="s">
        <v>95</v>
      </c>
      <c r="D17" s="533">
        <v>75</v>
      </c>
      <c r="E17" s="388"/>
      <c r="F17" s="184"/>
      <c r="G17" s="267">
        <f t="shared" ref="G17" si="2">D17/100</f>
        <v>0.75</v>
      </c>
      <c r="H17" s="425"/>
      <c r="I17" s="603" t="s">
        <v>72</v>
      </c>
      <c r="J17" s="176" t="s">
        <v>45</v>
      </c>
      <c r="K17" s="533">
        <v>75</v>
      </c>
      <c r="L17" s="184"/>
      <c r="M17" s="184"/>
      <c r="N17" s="267">
        <f t="shared" ref="N17" si="3">K17/100</f>
        <v>0.75</v>
      </c>
      <c r="O17" s="269"/>
      <c r="P17" s="555"/>
      <c r="Q17" s="152"/>
      <c r="R17" s="152"/>
      <c r="S17" s="184"/>
      <c r="T17" s="184"/>
      <c r="U17" s="267"/>
      <c r="V17" s="426"/>
      <c r="W17" s="560" t="s">
        <v>72</v>
      </c>
      <c r="X17" s="176" t="s">
        <v>49</v>
      </c>
      <c r="Y17" s="533">
        <v>75</v>
      </c>
      <c r="Z17" s="184"/>
      <c r="AA17" s="184"/>
      <c r="AB17" s="274">
        <f t="shared" ref="AB17" si="4">Y17/100</f>
        <v>0.75</v>
      </c>
      <c r="AC17" s="308"/>
      <c r="AD17" s="603" t="s">
        <v>72</v>
      </c>
      <c r="AE17" s="389" t="s">
        <v>164</v>
      </c>
      <c r="AF17" s="84">
        <v>75</v>
      </c>
      <c r="AG17" s="184"/>
      <c r="AH17" s="184"/>
      <c r="AI17" s="274">
        <f t="shared" ref="AI17" si="5">AF17/100</f>
        <v>0.75</v>
      </c>
      <c r="AJ17" s="427"/>
      <c r="AL17" s="179"/>
      <c r="AM17" s="144"/>
      <c r="AN17" s="145"/>
      <c r="AO17" s="105"/>
      <c r="AP17" s="105"/>
      <c r="AQ17" s="105"/>
      <c r="AR17" s="105"/>
      <c r="AS17" s="536"/>
      <c r="AT17" s="529"/>
      <c r="AU17" s="529"/>
    </row>
    <row r="18" spans="1:47" ht="18" customHeight="1">
      <c r="A18" s="600"/>
      <c r="B18" s="624"/>
      <c r="C18" s="633" t="s">
        <v>40</v>
      </c>
      <c r="D18" s="533"/>
      <c r="E18" s="388"/>
      <c r="F18" s="267"/>
      <c r="G18" s="267"/>
      <c r="H18" s="425"/>
      <c r="I18" s="604"/>
      <c r="J18" s="563" t="s">
        <v>40</v>
      </c>
      <c r="K18" s="176"/>
      <c r="L18" s="267"/>
      <c r="M18" s="267"/>
      <c r="N18" s="267"/>
      <c r="O18" s="269"/>
      <c r="P18" s="555"/>
      <c r="Q18" s="180"/>
      <c r="R18" s="138"/>
      <c r="S18" s="302"/>
      <c r="T18" s="257"/>
      <c r="U18" s="257">
        <f t="shared" ref="U18" si="6">R18/100</f>
        <v>0</v>
      </c>
      <c r="V18" s="426"/>
      <c r="W18" s="560"/>
      <c r="X18" s="563" t="s">
        <v>40</v>
      </c>
      <c r="Y18" s="176"/>
      <c r="Z18" s="267"/>
      <c r="AA18" s="267"/>
      <c r="AB18" s="267"/>
      <c r="AC18" s="308"/>
      <c r="AD18" s="604"/>
      <c r="AE18" s="662" t="s">
        <v>165</v>
      </c>
      <c r="AF18" s="84"/>
      <c r="AG18" s="267"/>
      <c r="AH18" s="267"/>
      <c r="AI18" s="267"/>
      <c r="AJ18" s="427"/>
      <c r="AL18" s="179"/>
      <c r="AM18" s="144"/>
      <c r="AN18" s="145"/>
      <c r="AO18" s="105"/>
      <c r="AP18" s="105"/>
      <c r="AQ18" s="105"/>
      <c r="AR18" s="105"/>
      <c r="AS18" s="536"/>
      <c r="AT18" s="529"/>
      <c r="AU18" s="529"/>
    </row>
    <row r="19" spans="1:47" ht="18" customHeight="1">
      <c r="A19" s="600"/>
      <c r="B19" s="624"/>
      <c r="C19" s="634"/>
      <c r="D19" s="533"/>
      <c r="E19" s="388"/>
      <c r="F19" s="267"/>
      <c r="G19" s="267"/>
      <c r="H19" s="425"/>
      <c r="I19" s="604"/>
      <c r="J19" s="564"/>
      <c r="K19" s="176"/>
      <c r="L19" s="267"/>
      <c r="M19" s="267"/>
      <c r="N19" s="267"/>
      <c r="O19" s="269"/>
      <c r="P19" s="555"/>
      <c r="Q19" s="180"/>
      <c r="R19" s="533"/>
      <c r="S19" s="261"/>
      <c r="T19" s="261"/>
      <c r="U19" s="302"/>
      <c r="V19" s="426"/>
      <c r="W19" s="560"/>
      <c r="X19" s="564"/>
      <c r="Y19" s="176"/>
      <c r="Z19" s="267"/>
      <c r="AA19" s="267"/>
      <c r="AB19" s="267"/>
      <c r="AC19" s="308"/>
      <c r="AD19" s="604"/>
      <c r="AE19" s="663"/>
      <c r="AF19" s="84"/>
      <c r="AG19" s="267"/>
      <c r="AH19" s="267"/>
      <c r="AI19" s="267"/>
      <c r="AJ19" s="427"/>
      <c r="AL19" s="211"/>
      <c r="AM19" s="480"/>
      <c r="AN19" s="227"/>
      <c r="AO19" s="455"/>
      <c r="AP19" s="455"/>
      <c r="AQ19" s="456"/>
      <c r="AR19" s="105"/>
      <c r="AS19" s="536"/>
      <c r="AT19" s="529"/>
      <c r="AU19" s="529"/>
    </row>
    <row r="20" spans="1:47" ht="18" customHeight="1">
      <c r="A20" s="600"/>
      <c r="B20" s="624"/>
      <c r="C20" s="634"/>
      <c r="D20" s="533"/>
      <c r="E20" s="388"/>
      <c r="F20" s="267"/>
      <c r="G20" s="267"/>
      <c r="H20" s="425"/>
      <c r="I20" s="604"/>
      <c r="J20" s="564"/>
      <c r="K20" s="533"/>
      <c r="L20" s="267"/>
      <c r="M20" s="267"/>
      <c r="N20" s="267"/>
      <c r="O20" s="269"/>
      <c r="P20" s="556"/>
      <c r="Q20" s="180"/>
      <c r="R20" s="138"/>
      <c r="S20" s="291"/>
      <c r="T20" s="291"/>
      <c r="U20" s="302"/>
      <c r="V20" s="426"/>
      <c r="W20" s="560"/>
      <c r="X20" s="564"/>
      <c r="Y20" s="176"/>
      <c r="Z20" s="267"/>
      <c r="AA20" s="267"/>
      <c r="AB20" s="267"/>
      <c r="AC20" s="308"/>
      <c r="AD20" s="604"/>
      <c r="AE20" s="663"/>
      <c r="AF20" s="84"/>
      <c r="AG20" s="267"/>
      <c r="AH20" s="267"/>
      <c r="AI20" s="267"/>
      <c r="AJ20" s="427"/>
      <c r="AL20" s="211"/>
      <c r="AM20" s="480"/>
      <c r="AN20" s="227"/>
      <c r="AO20" s="455"/>
      <c r="AP20" s="456"/>
      <c r="AQ20" s="456"/>
      <c r="AR20" s="227"/>
      <c r="AS20" s="536"/>
      <c r="AT20" s="529"/>
      <c r="AU20" s="529"/>
    </row>
    <row r="21" spans="1:47" ht="18" customHeight="1">
      <c r="A21" s="601"/>
      <c r="B21" s="625"/>
      <c r="C21" s="635"/>
      <c r="D21" s="533"/>
      <c r="E21" s="388"/>
      <c r="F21" s="267"/>
      <c r="G21" s="267"/>
      <c r="H21" s="425"/>
      <c r="I21" s="605"/>
      <c r="J21" s="565"/>
      <c r="K21" s="533"/>
      <c r="L21" s="267"/>
      <c r="M21" s="267"/>
      <c r="N21" s="267"/>
      <c r="O21" s="269"/>
      <c r="P21" s="552" t="s">
        <v>363</v>
      </c>
      <c r="Q21" s="544" t="s">
        <v>364</v>
      </c>
      <c r="R21" s="180">
        <v>75</v>
      </c>
      <c r="S21" s="291"/>
      <c r="T21" s="291"/>
      <c r="U21" s="291"/>
      <c r="V21" s="426"/>
      <c r="W21" s="560"/>
      <c r="X21" s="565"/>
      <c r="Y21" s="176"/>
      <c r="Z21" s="267"/>
      <c r="AA21" s="267"/>
      <c r="AB21" s="267"/>
      <c r="AC21" s="308"/>
      <c r="AD21" s="605"/>
      <c r="AE21" s="664"/>
      <c r="AF21" s="84"/>
      <c r="AG21" s="267"/>
      <c r="AH21" s="267"/>
      <c r="AI21" s="267"/>
      <c r="AJ21" s="427"/>
      <c r="AL21" s="211"/>
      <c r="AM21" s="480"/>
      <c r="AN21" s="227"/>
      <c r="AO21" s="456"/>
      <c r="AP21" s="456"/>
      <c r="AQ21" s="456"/>
      <c r="AR21" s="296"/>
      <c r="AS21" s="536"/>
      <c r="AT21" s="529"/>
      <c r="AU21" s="529"/>
    </row>
    <row r="22" spans="1:47" ht="18" customHeight="1">
      <c r="A22" s="602" t="s">
        <v>28</v>
      </c>
      <c r="B22" s="636" t="s">
        <v>135</v>
      </c>
      <c r="C22" s="388" t="s">
        <v>389</v>
      </c>
      <c r="D22" s="533">
        <v>15</v>
      </c>
      <c r="E22" s="412">
        <f>D22/85</f>
        <v>0.17647058823529413</v>
      </c>
      <c r="F22" s="539"/>
      <c r="G22" s="267"/>
      <c r="H22" s="425"/>
      <c r="I22" s="603" t="s">
        <v>114</v>
      </c>
      <c r="J22" s="152" t="s">
        <v>115</v>
      </c>
      <c r="K22" s="152">
        <v>30</v>
      </c>
      <c r="L22" s="539"/>
      <c r="M22" s="539">
        <f>K22/140</f>
        <v>0.21428571428571427</v>
      </c>
      <c r="N22" s="539"/>
      <c r="O22" s="308"/>
      <c r="P22" s="552"/>
      <c r="Q22" s="542"/>
      <c r="R22" s="180"/>
      <c r="S22" s="302"/>
      <c r="T22" s="257"/>
      <c r="U22" s="257"/>
      <c r="V22" s="426"/>
      <c r="W22" s="560" t="s">
        <v>258</v>
      </c>
      <c r="X22" s="388" t="s">
        <v>185</v>
      </c>
      <c r="Y22" s="533">
        <v>15</v>
      </c>
      <c r="Z22" s="539"/>
      <c r="AA22" s="539"/>
      <c r="AB22" s="539">
        <f>Y22/100</f>
        <v>0.15</v>
      </c>
      <c r="AC22" s="308"/>
      <c r="AD22" s="557" t="s">
        <v>264</v>
      </c>
      <c r="AE22" s="181" t="s">
        <v>263</v>
      </c>
      <c r="AF22" s="84">
        <v>20</v>
      </c>
      <c r="AG22" s="539">
        <f>AF22/25</f>
        <v>0.8</v>
      </c>
      <c r="AH22" s="539"/>
      <c r="AI22" s="539"/>
      <c r="AJ22" s="427"/>
      <c r="AL22" s="211"/>
      <c r="AM22" s="480"/>
      <c r="AN22" s="227"/>
      <c r="AO22" s="455"/>
      <c r="AP22" s="456"/>
      <c r="AQ22" s="456"/>
      <c r="AR22" s="296"/>
      <c r="AS22" s="536"/>
      <c r="AT22" s="529"/>
      <c r="AU22" s="529"/>
    </row>
    <row r="23" spans="1:47" ht="18" customHeight="1">
      <c r="A23" s="602"/>
      <c r="B23" s="637"/>
      <c r="C23" s="388" t="s">
        <v>134</v>
      </c>
      <c r="D23" s="533">
        <v>20</v>
      </c>
      <c r="E23" s="388"/>
      <c r="F23" s="539"/>
      <c r="G23" s="267">
        <f>D23/100</f>
        <v>0.2</v>
      </c>
      <c r="H23" s="425"/>
      <c r="I23" s="604"/>
      <c r="J23" s="152" t="s">
        <v>324</v>
      </c>
      <c r="K23" s="152">
        <v>2</v>
      </c>
      <c r="L23" s="539"/>
      <c r="M23" s="539"/>
      <c r="N23" s="267"/>
      <c r="O23" s="308"/>
      <c r="P23" s="552"/>
      <c r="Q23" s="543"/>
      <c r="R23" s="152"/>
      <c r="S23" s="261"/>
      <c r="T23" s="261"/>
      <c r="U23" s="302"/>
      <c r="V23" s="426"/>
      <c r="W23" s="560"/>
      <c r="X23" s="388" t="s">
        <v>253</v>
      </c>
      <c r="Y23" s="533">
        <v>15</v>
      </c>
      <c r="Z23" s="539"/>
      <c r="AA23" s="539">
        <f>Y23*0.65/35</f>
        <v>0.27857142857142858</v>
      </c>
      <c r="AB23" s="267"/>
      <c r="AC23" s="308"/>
      <c r="AD23" s="558"/>
      <c r="AE23" s="181" t="s">
        <v>343</v>
      </c>
      <c r="AF23" s="84">
        <v>40</v>
      </c>
      <c r="AG23" s="539"/>
      <c r="AH23" s="539"/>
      <c r="AI23" s="274"/>
      <c r="AJ23" s="427"/>
      <c r="AL23" s="211"/>
      <c r="AM23" s="452"/>
      <c r="AN23" s="536"/>
      <c r="AO23" s="128"/>
      <c r="AP23" s="305"/>
      <c r="AQ23" s="105"/>
      <c r="AR23" s="162"/>
      <c r="AS23" s="536"/>
      <c r="AT23" s="529"/>
      <c r="AU23" s="529"/>
    </row>
    <row r="24" spans="1:47" ht="18" customHeight="1">
      <c r="A24" s="602"/>
      <c r="B24" s="637"/>
      <c r="C24" s="411" t="s">
        <v>202</v>
      </c>
      <c r="D24" s="6" t="s">
        <v>203</v>
      </c>
      <c r="E24" s="381"/>
      <c r="F24" s="381"/>
      <c r="G24" s="381"/>
      <c r="H24" s="232"/>
      <c r="I24" s="604"/>
      <c r="J24" s="152" t="s">
        <v>116</v>
      </c>
      <c r="K24" s="152" t="s">
        <v>117</v>
      </c>
      <c r="L24" s="539"/>
      <c r="M24" s="539"/>
      <c r="N24" s="267"/>
      <c r="O24" s="533"/>
      <c r="P24" s="552"/>
      <c r="Q24" s="180"/>
      <c r="R24" s="176"/>
      <c r="S24" s="291"/>
      <c r="T24" s="291"/>
      <c r="U24" s="302"/>
      <c r="V24" s="133"/>
      <c r="W24" s="560"/>
      <c r="X24" s="176"/>
      <c r="Y24" s="533"/>
      <c r="Z24" s="539"/>
      <c r="AA24" s="539"/>
      <c r="AB24" s="267"/>
      <c r="AC24" s="231"/>
      <c r="AD24" s="558"/>
      <c r="AE24" s="176" t="s">
        <v>214</v>
      </c>
      <c r="AF24" s="533">
        <v>5</v>
      </c>
      <c r="AG24" s="539">
        <f>AF24/15</f>
        <v>0.33333333333333331</v>
      </c>
      <c r="AH24" s="539"/>
      <c r="AI24" s="274"/>
      <c r="AJ24" s="427"/>
      <c r="AL24" s="529"/>
      <c r="AM24" s="211"/>
      <c r="AN24" s="62"/>
      <c r="AO24" s="127"/>
      <c r="AP24" s="105"/>
      <c r="AQ24" s="105"/>
      <c r="AR24" s="105"/>
      <c r="AS24" s="536"/>
      <c r="AT24" s="529"/>
      <c r="AU24" s="529"/>
    </row>
    <row r="25" spans="1:47" ht="18" customHeight="1">
      <c r="A25" s="602"/>
      <c r="B25" s="637"/>
      <c r="C25" s="150"/>
      <c r="D25" s="176"/>
      <c r="E25" s="283"/>
      <c r="F25" s="283"/>
      <c r="G25" s="283"/>
      <c r="H25" s="133"/>
      <c r="I25" s="604"/>
      <c r="J25" s="151"/>
      <c r="K25" s="151"/>
      <c r="L25" s="283"/>
      <c r="M25" s="283"/>
      <c r="N25" s="283"/>
      <c r="O25" s="184"/>
      <c r="P25" s="552"/>
      <c r="Q25" s="432"/>
      <c r="R25" s="176"/>
      <c r="S25" s="291"/>
      <c r="T25" s="291"/>
      <c r="U25" s="291"/>
      <c r="V25" s="133"/>
      <c r="W25" s="560"/>
      <c r="X25" s="176"/>
      <c r="Y25" s="176"/>
      <c r="Z25" s="283"/>
      <c r="AA25" s="283"/>
      <c r="AB25" s="267"/>
      <c r="AC25" s="231"/>
      <c r="AD25" s="558"/>
      <c r="AE25" s="183"/>
      <c r="AF25" s="176"/>
      <c r="AG25" s="283"/>
      <c r="AH25" s="283"/>
      <c r="AI25" s="283"/>
      <c r="AJ25" s="174"/>
      <c r="AL25" s="529"/>
      <c r="AM25" s="144"/>
      <c r="AN25" s="145"/>
      <c r="AO25" s="105"/>
      <c r="AP25" s="179"/>
      <c r="AQ25" s="529"/>
      <c r="AR25" s="529"/>
      <c r="AS25" s="529"/>
    </row>
    <row r="26" spans="1:47" ht="18" customHeight="1">
      <c r="A26" s="602"/>
      <c r="B26" s="638"/>
      <c r="C26" s="153"/>
      <c r="D26" s="176"/>
      <c r="E26" s="267"/>
      <c r="F26" s="267"/>
      <c r="G26" s="267"/>
      <c r="H26" s="133"/>
      <c r="I26" s="605"/>
      <c r="J26" s="176"/>
      <c r="K26" s="176"/>
      <c r="L26" s="267"/>
      <c r="M26" s="267"/>
      <c r="N26" s="267"/>
      <c r="O26" s="184"/>
      <c r="P26" s="553"/>
      <c r="Q26" s="150"/>
      <c r="R26" s="176"/>
      <c r="S26" s="291"/>
      <c r="T26" s="291"/>
      <c r="U26" s="291"/>
      <c r="V26" s="133"/>
      <c r="W26" s="560"/>
      <c r="X26" s="183"/>
      <c r="Y26" s="182"/>
      <c r="Z26" s="267"/>
      <c r="AA26" s="267"/>
      <c r="AB26" s="267"/>
      <c r="AC26" s="231"/>
      <c r="AD26" s="559"/>
      <c r="AE26" s="183"/>
      <c r="AF26" s="182"/>
      <c r="AG26" s="267"/>
      <c r="AH26" s="267"/>
      <c r="AI26" s="267"/>
      <c r="AJ26" s="174"/>
      <c r="AL26" s="179"/>
      <c r="AM26" s="144"/>
      <c r="AN26" s="145"/>
      <c r="AO26" s="105"/>
      <c r="AP26" s="105"/>
      <c r="AQ26" s="529"/>
      <c r="AR26" s="529"/>
      <c r="AS26" s="529"/>
    </row>
    <row r="27" spans="1:47" s="173" customFormat="1">
      <c r="A27" s="240" t="s">
        <v>85</v>
      </c>
      <c r="B27" s="527" t="s">
        <v>43</v>
      </c>
      <c r="C27" s="104"/>
      <c r="D27" s="75"/>
      <c r="E27" s="75"/>
      <c r="F27" s="75"/>
      <c r="G27" s="75"/>
      <c r="H27" s="184"/>
      <c r="I27" s="532" t="s">
        <v>85</v>
      </c>
      <c r="J27" s="527" t="str">
        <f>月菜單!H6</f>
        <v>水果</v>
      </c>
      <c r="K27" s="57" t="s">
        <v>88</v>
      </c>
      <c r="L27" s="75"/>
      <c r="M27" s="75"/>
      <c r="N27" s="75"/>
      <c r="O27" s="4"/>
      <c r="P27" s="527" t="s">
        <v>43</v>
      </c>
      <c r="Q27" s="164">
        <f>月菜單!H7</f>
        <v>0</v>
      </c>
      <c r="R27" s="180" t="s">
        <v>270</v>
      </c>
      <c r="S27" s="283"/>
      <c r="T27" s="283"/>
      <c r="U27" s="283"/>
      <c r="V27" s="133"/>
      <c r="W27" s="532" t="s">
        <v>43</v>
      </c>
      <c r="X27" s="527" t="str">
        <f>月菜單!H8</f>
        <v>水果</v>
      </c>
      <c r="Y27" s="126" t="s">
        <v>86</v>
      </c>
      <c r="Z27" s="75"/>
      <c r="AA27" s="75"/>
      <c r="AB27" s="75"/>
      <c r="AC27" s="174"/>
      <c r="AD27" s="527" t="s">
        <v>43</v>
      </c>
      <c r="AE27" s="533"/>
      <c r="AF27" s="57"/>
      <c r="AG27" s="75"/>
      <c r="AH27" s="75"/>
      <c r="AI27" s="75"/>
      <c r="AJ27" s="174"/>
      <c r="AK27" s="179"/>
      <c r="AL27" s="179"/>
      <c r="AM27" s="179"/>
      <c r="AN27" s="211"/>
      <c r="AO27" s="196"/>
      <c r="AP27" s="105"/>
      <c r="AQ27" s="126"/>
      <c r="AR27" s="179"/>
      <c r="AS27" s="179"/>
      <c r="AT27" s="179"/>
    </row>
    <row r="28" spans="1:47" ht="17.5" thickBot="1">
      <c r="A28" s="10" t="s">
        <v>87</v>
      </c>
      <c r="B28" s="540" t="s">
        <v>0</v>
      </c>
      <c r="C28" s="538">
        <f>月菜單!I5</f>
        <v>0</v>
      </c>
      <c r="D28" s="86" t="s">
        <v>269</v>
      </c>
      <c r="E28" s="284"/>
      <c r="F28" s="284"/>
      <c r="G28" s="284"/>
      <c r="H28" s="184"/>
      <c r="I28" s="85" t="s">
        <v>0</v>
      </c>
      <c r="J28" s="538"/>
      <c r="K28" s="86"/>
      <c r="L28" s="284"/>
      <c r="M28" s="284"/>
      <c r="N28" s="284"/>
      <c r="O28" s="87"/>
      <c r="P28" s="85" t="s">
        <v>0</v>
      </c>
      <c r="Q28" s="176"/>
      <c r="R28" s="533"/>
      <c r="S28" s="267"/>
      <c r="T28" s="267"/>
      <c r="U28" s="267"/>
      <c r="V28" s="184"/>
      <c r="W28" s="85" t="s">
        <v>0</v>
      </c>
      <c r="X28" s="538"/>
      <c r="Y28" s="86"/>
      <c r="Z28" s="290"/>
      <c r="AA28" s="290"/>
      <c r="AB28" s="290"/>
      <c r="AC28" s="87"/>
      <c r="AD28" s="85" t="s">
        <v>0</v>
      </c>
      <c r="AE28" s="538" t="str">
        <f>月菜單!I9</f>
        <v>黑糖銀絲卷</v>
      </c>
      <c r="AF28" s="86" t="s">
        <v>270</v>
      </c>
      <c r="AG28" s="284"/>
      <c r="AH28" s="284"/>
      <c r="AI28" s="284"/>
      <c r="AJ28" s="174"/>
      <c r="AL28" s="529"/>
      <c r="AM28" s="529"/>
      <c r="AN28" s="529"/>
      <c r="AO28" s="529"/>
      <c r="AP28" s="529"/>
      <c r="AQ28" s="179"/>
    </row>
    <row r="29" spans="1:47" ht="16.5" customHeight="1">
      <c r="A29" s="607" t="s">
        <v>15</v>
      </c>
      <c r="B29" s="653" t="s">
        <v>16</v>
      </c>
      <c r="C29" s="649"/>
      <c r="D29" s="286"/>
      <c r="E29" s="298">
        <f>SUM(E5:E28)</f>
        <v>6.1764705882352944</v>
      </c>
      <c r="F29" s="295">
        <f t="shared" ref="F29:G29" si="7">SUM(F5:F28)</f>
        <v>2.4818181818181815</v>
      </c>
      <c r="G29" s="298">
        <f t="shared" si="7"/>
        <v>1.7</v>
      </c>
      <c r="H29" s="288"/>
      <c r="I29" s="610" t="s">
        <v>16</v>
      </c>
      <c r="J29" s="649"/>
      <c r="K29" s="286"/>
      <c r="L29" s="289">
        <f>SUM(L5:L28)</f>
        <v>5.9571428571428573</v>
      </c>
      <c r="M29" s="295">
        <f t="shared" ref="M29" si="8">SUM(M5:M28)</f>
        <v>2.5</v>
      </c>
      <c r="N29" s="298">
        <f t="shared" ref="N29" si="9">SUM(N5:N28)</f>
        <v>1.45</v>
      </c>
      <c r="O29" s="288"/>
      <c r="P29" s="610" t="s">
        <v>16</v>
      </c>
      <c r="Q29" s="649"/>
      <c r="R29" s="286"/>
      <c r="S29" s="298">
        <f>SUM(S5:S28)</f>
        <v>5.333333333333333</v>
      </c>
      <c r="T29" s="295">
        <f t="shared" ref="T29" si="10">SUM(T5:T28)</f>
        <v>4.128571428571429</v>
      </c>
      <c r="U29" s="298">
        <f t="shared" ref="U29" si="11">SUM(U5:U28)</f>
        <v>1.05</v>
      </c>
      <c r="V29" s="288"/>
      <c r="W29" s="610" t="s">
        <v>16</v>
      </c>
      <c r="X29" s="649"/>
      <c r="Y29" s="286"/>
      <c r="Z29" s="289">
        <f>SUM(Z5:Z28)</f>
        <v>5</v>
      </c>
      <c r="AA29" s="295">
        <f t="shared" ref="AA29" si="12">SUM(AA5:AA28)</f>
        <v>2.9357142857142855</v>
      </c>
      <c r="AB29" s="298">
        <f t="shared" ref="AB29" si="13">SUM(AB5:AB28)</f>
        <v>1.8199999999999998</v>
      </c>
      <c r="AC29" s="288"/>
      <c r="AD29" s="610" t="s">
        <v>16</v>
      </c>
      <c r="AE29" s="611"/>
      <c r="AF29" s="286"/>
      <c r="AG29" s="298">
        <f>SUM(AG5:AG28)</f>
        <v>5.4666666666666659</v>
      </c>
      <c r="AH29" s="295">
        <f t="shared" ref="AH29" si="14">SUM(AH5:AH28)</f>
        <v>2.5142857142857142</v>
      </c>
      <c r="AI29" s="298">
        <f t="shared" ref="AI29" si="15">SUM(AI5:AI28)</f>
        <v>1.65</v>
      </c>
      <c r="AJ29" s="288"/>
      <c r="AL29" s="179"/>
      <c r="AM29" s="529"/>
      <c r="AN29" s="529"/>
      <c r="AO29" s="529"/>
      <c r="AP29" s="529"/>
      <c r="AQ29" s="529"/>
    </row>
    <row r="30" spans="1:47" ht="16.5" customHeight="1">
      <c r="A30" s="608"/>
      <c r="B30" s="651" t="s">
        <v>91</v>
      </c>
      <c r="C30" s="650"/>
      <c r="D30" s="293">
        <f>E29</f>
        <v>6.1764705882352944</v>
      </c>
      <c r="E30" s="267"/>
      <c r="F30" s="267"/>
      <c r="G30" s="267"/>
      <c r="H30" s="4"/>
      <c r="I30" s="568" t="s">
        <v>52</v>
      </c>
      <c r="J30" s="569"/>
      <c r="K30" s="293">
        <f>L29</f>
        <v>5.9571428571428573</v>
      </c>
      <c r="L30" s="267"/>
      <c r="M30" s="267"/>
      <c r="N30" s="267"/>
      <c r="O30" s="4"/>
      <c r="P30" s="568" t="s">
        <v>52</v>
      </c>
      <c r="Q30" s="569"/>
      <c r="R30" s="293">
        <f>S29</f>
        <v>5.333333333333333</v>
      </c>
      <c r="S30" s="267"/>
      <c r="T30" s="267"/>
      <c r="U30" s="267"/>
      <c r="V30" s="174"/>
      <c r="W30" s="568" t="s">
        <v>52</v>
      </c>
      <c r="X30" s="569"/>
      <c r="Y30" s="293">
        <f>Z29</f>
        <v>5</v>
      </c>
      <c r="Z30" s="267"/>
      <c r="AA30" s="267"/>
      <c r="AB30" s="267"/>
      <c r="AC30" s="113"/>
      <c r="AD30" s="568" t="s">
        <v>52</v>
      </c>
      <c r="AE30" s="569"/>
      <c r="AF30" s="293">
        <f>AG29</f>
        <v>5.4666666666666659</v>
      </c>
      <c r="AG30" s="267"/>
      <c r="AH30" s="267"/>
      <c r="AI30" s="267"/>
      <c r="AJ30" s="174"/>
      <c r="AL30" s="211"/>
      <c r="AM30" s="529"/>
      <c r="AN30" s="529"/>
      <c r="AO30" s="529"/>
      <c r="AP30" s="529"/>
      <c r="AQ30" s="529"/>
    </row>
    <row r="31" spans="1:47" ht="16.5" customHeight="1">
      <c r="A31" s="608"/>
      <c r="B31" s="651" t="s">
        <v>34</v>
      </c>
      <c r="C31" s="650"/>
      <c r="D31" s="185">
        <f>F29</f>
        <v>2.4818181818181815</v>
      </c>
      <c r="E31" s="268"/>
      <c r="F31" s="268"/>
      <c r="G31" s="268"/>
      <c r="H31" s="4"/>
      <c r="I31" s="568" t="s">
        <v>34</v>
      </c>
      <c r="J31" s="569"/>
      <c r="K31" s="185">
        <f>M29</f>
        <v>2.5</v>
      </c>
      <c r="L31" s="268"/>
      <c r="M31" s="268"/>
      <c r="N31" s="268"/>
      <c r="O31" s="531"/>
      <c r="P31" s="568" t="s">
        <v>34</v>
      </c>
      <c r="Q31" s="569"/>
      <c r="R31" s="185">
        <f>T29</f>
        <v>4.128571428571429</v>
      </c>
      <c r="S31" s="268"/>
      <c r="T31" s="268"/>
      <c r="U31" s="268"/>
      <c r="V31" s="174"/>
      <c r="W31" s="568" t="s">
        <v>34</v>
      </c>
      <c r="X31" s="569"/>
      <c r="Y31" s="185">
        <f>AA29</f>
        <v>2.9357142857142855</v>
      </c>
      <c r="Z31" s="268"/>
      <c r="AA31" s="268"/>
      <c r="AB31" s="268"/>
      <c r="AC31" s="184"/>
      <c r="AD31" s="568" t="s">
        <v>34</v>
      </c>
      <c r="AE31" s="569"/>
      <c r="AF31" s="185">
        <f>AH29</f>
        <v>2.5142857142857142</v>
      </c>
      <c r="AG31" s="268"/>
      <c r="AH31" s="268"/>
      <c r="AI31" s="268"/>
      <c r="AJ31" s="174"/>
      <c r="AL31" s="211"/>
      <c r="AM31" s="529"/>
      <c r="AN31" s="529"/>
      <c r="AO31" s="529"/>
      <c r="AP31" s="529"/>
      <c r="AQ31" s="529"/>
    </row>
    <row r="32" spans="1:47" ht="16.5" customHeight="1">
      <c r="A32" s="608"/>
      <c r="B32" s="651" t="s">
        <v>383</v>
      </c>
      <c r="C32" s="650"/>
      <c r="D32" s="185">
        <f>G29</f>
        <v>1.7</v>
      </c>
      <c r="E32" s="268"/>
      <c r="F32" s="268"/>
      <c r="G32" s="268"/>
      <c r="H32" s="174"/>
      <c r="I32" s="568" t="s">
        <v>383</v>
      </c>
      <c r="J32" s="569"/>
      <c r="K32" s="185">
        <f>N29</f>
        <v>1.45</v>
      </c>
      <c r="L32" s="268"/>
      <c r="M32" s="268"/>
      <c r="N32" s="268"/>
      <c r="O32" s="4"/>
      <c r="P32" s="568" t="s">
        <v>383</v>
      </c>
      <c r="Q32" s="569"/>
      <c r="R32" s="185">
        <f>U29</f>
        <v>1.05</v>
      </c>
      <c r="S32" s="268"/>
      <c r="T32" s="268"/>
      <c r="U32" s="268"/>
      <c r="V32" s="174"/>
      <c r="W32" s="568" t="s">
        <v>383</v>
      </c>
      <c r="X32" s="569"/>
      <c r="Y32" s="185">
        <f>AB29</f>
        <v>1.8199999999999998</v>
      </c>
      <c r="Z32" s="268"/>
      <c r="AA32" s="268"/>
      <c r="AB32" s="268"/>
      <c r="AC32" s="184"/>
      <c r="AD32" s="568" t="s">
        <v>383</v>
      </c>
      <c r="AE32" s="569"/>
      <c r="AF32" s="185">
        <f>AI29</f>
        <v>1.65</v>
      </c>
      <c r="AG32" s="268"/>
      <c r="AH32" s="268"/>
      <c r="AI32" s="268"/>
      <c r="AJ32" s="174"/>
      <c r="AL32" s="211"/>
      <c r="AM32" s="529"/>
      <c r="AN32" s="529"/>
      <c r="AO32" s="529"/>
      <c r="AP32" s="529"/>
      <c r="AQ32" s="529"/>
    </row>
    <row r="33" spans="1:50" ht="16.5" customHeight="1">
      <c r="A33" s="608"/>
      <c r="B33" s="651" t="s">
        <v>384</v>
      </c>
      <c r="C33" s="650"/>
      <c r="D33" s="111"/>
      <c r="E33" s="269"/>
      <c r="F33" s="269"/>
      <c r="G33" s="269"/>
      <c r="H33" s="54"/>
      <c r="I33" s="572" t="s">
        <v>384</v>
      </c>
      <c r="J33" s="650"/>
      <c r="K33" s="70">
        <v>1</v>
      </c>
      <c r="L33" s="269"/>
      <c r="M33" s="269"/>
      <c r="N33" s="269"/>
      <c r="O33" s="11"/>
      <c r="P33" s="572" t="s">
        <v>384</v>
      </c>
      <c r="Q33" s="650"/>
      <c r="R33" s="148"/>
      <c r="S33" s="269"/>
      <c r="T33" s="269"/>
      <c r="U33" s="269"/>
      <c r="V33" s="54"/>
      <c r="W33" s="568" t="s">
        <v>384</v>
      </c>
      <c r="X33" s="569"/>
      <c r="Y33" s="89">
        <v>1</v>
      </c>
      <c r="Z33" s="269"/>
      <c r="AA33" s="269"/>
      <c r="AB33" s="269"/>
      <c r="AC33" s="184"/>
      <c r="AD33" s="568" t="s">
        <v>384</v>
      </c>
      <c r="AE33" s="569"/>
      <c r="AF33" s="89"/>
      <c r="AG33" s="269"/>
      <c r="AH33" s="269"/>
      <c r="AI33" s="269"/>
      <c r="AJ33" s="174"/>
      <c r="AL33" s="211"/>
      <c r="AM33" s="529"/>
      <c r="AN33" s="529"/>
      <c r="AO33" s="529"/>
      <c r="AP33" s="529"/>
      <c r="AQ33" s="529"/>
    </row>
    <row r="34" spans="1:50" ht="16.5" customHeight="1">
      <c r="A34" s="608"/>
      <c r="B34" s="645" t="s">
        <v>11</v>
      </c>
      <c r="C34" s="646"/>
      <c r="D34" s="89"/>
      <c r="E34" s="270"/>
      <c r="F34" s="270"/>
      <c r="G34" s="270"/>
      <c r="H34" s="174"/>
      <c r="I34" s="655" t="s">
        <v>11</v>
      </c>
      <c r="J34" s="646"/>
      <c r="K34" s="134"/>
      <c r="L34" s="270"/>
      <c r="M34" s="270"/>
      <c r="N34" s="270"/>
      <c r="O34" s="4"/>
      <c r="P34" s="655" t="s">
        <v>11</v>
      </c>
      <c r="Q34" s="646"/>
      <c r="R34" s="70"/>
      <c r="S34" s="270"/>
      <c r="T34" s="270"/>
      <c r="U34" s="270"/>
      <c r="V34" s="54"/>
      <c r="W34" s="568" t="s">
        <v>11</v>
      </c>
      <c r="X34" s="569"/>
      <c r="Y34" s="89"/>
      <c r="Z34" s="270"/>
      <c r="AA34" s="270"/>
      <c r="AB34" s="270"/>
      <c r="AC34" s="112"/>
      <c r="AD34" s="570" t="s">
        <v>11</v>
      </c>
      <c r="AE34" s="571"/>
      <c r="AF34" s="111"/>
      <c r="AG34" s="270"/>
      <c r="AH34" s="270"/>
      <c r="AI34" s="270"/>
      <c r="AJ34" s="54"/>
      <c r="AL34" s="211"/>
      <c r="AM34" s="529"/>
      <c r="AN34" s="529"/>
      <c r="AO34" s="529"/>
      <c r="AP34" s="529"/>
      <c r="AQ34" s="529"/>
    </row>
    <row r="35" spans="1:50" s="36" customFormat="1" ht="16.5" customHeight="1">
      <c r="A35" s="608"/>
      <c r="B35" s="647" t="s">
        <v>92</v>
      </c>
      <c r="C35" s="648"/>
      <c r="D35" s="168">
        <v>2.5</v>
      </c>
      <c r="E35" s="271"/>
      <c r="F35" s="271"/>
      <c r="G35" s="271"/>
      <c r="H35" s="169"/>
      <c r="I35" s="652" t="s">
        <v>10</v>
      </c>
      <c r="J35" s="648"/>
      <c r="K35" s="135">
        <v>2.5</v>
      </c>
      <c r="L35" s="271"/>
      <c r="M35" s="271"/>
      <c r="N35" s="271"/>
      <c r="O35" s="136"/>
      <c r="P35" s="652" t="s">
        <v>10</v>
      </c>
      <c r="Q35" s="648"/>
      <c r="R35" s="120" t="s">
        <v>55</v>
      </c>
      <c r="S35" s="271"/>
      <c r="T35" s="271"/>
      <c r="U35" s="271"/>
      <c r="V35" s="121"/>
      <c r="W35" s="568" t="s">
        <v>10</v>
      </c>
      <c r="X35" s="569"/>
      <c r="Y35" s="103" t="s">
        <v>54</v>
      </c>
      <c r="Z35" s="271"/>
      <c r="AA35" s="271"/>
      <c r="AB35" s="271"/>
      <c r="AC35" s="114"/>
      <c r="AD35" s="572" t="s">
        <v>10</v>
      </c>
      <c r="AE35" s="650"/>
      <c r="AF35" s="103">
        <v>2.5</v>
      </c>
      <c r="AG35" s="271"/>
      <c r="AH35" s="271"/>
      <c r="AI35" s="271"/>
      <c r="AJ35" s="118"/>
      <c r="AL35" s="37"/>
    </row>
    <row r="36" spans="1:50" s="36" customFormat="1" ht="24" customHeight="1" thickBot="1">
      <c r="A36" s="609"/>
      <c r="B36" s="654" t="s">
        <v>93</v>
      </c>
      <c r="C36" s="644"/>
      <c r="D36" s="282">
        <f>D30*70+D31*75+D32*25+D33*60+D34*120+D35*45</f>
        <v>773.48930481283423</v>
      </c>
      <c r="E36" s="272"/>
      <c r="F36" s="272"/>
      <c r="G36" s="272"/>
      <c r="H36" s="117"/>
      <c r="I36" s="643" t="s">
        <v>53</v>
      </c>
      <c r="J36" s="644"/>
      <c r="K36" s="282">
        <f>K30*70+K31*75+K32*25+K33*60+K34*120+K35*45</f>
        <v>813.25</v>
      </c>
      <c r="L36" s="272"/>
      <c r="M36" s="272"/>
      <c r="N36" s="272"/>
      <c r="O36" s="117"/>
      <c r="P36" s="643" t="s">
        <v>53</v>
      </c>
      <c r="Q36" s="644"/>
      <c r="R36" s="282">
        <f>R30*70+R31*75+R32*25+R33*60+R34*120+R35*45</f>
        <v>821.72619047619048</v>
      </c>
      <c r="S36" s="272"/>
      <c r="T36" s="272"/>
      <c r="U36" s="272"/>
      <c r="V36" s="102"/>
      <c r="W36" s="641" t="s">
        <v>53</v>
      </c>
      <c r="X36" s="642"/>
      <c r="Y36" s="282">
        <f>Y30*70+Y31*75+Y32*25+Y33*60+Y34*120+Y35*45</f>
        <v>788.17857142857144</v>
      </c>
      <c r="Z36" s="272"/>
      <c r="AA36" s="272"/>
      <c r="AB36" s="272"/>
      <c r="AC36" s="117"/>
      <c r="AD36" s="643" t="s">
        <v>53</v>
      </c>
      <c r="AE36" s="644"/>
      <c r="AF36" s="282">
        <f>AF30*70+AF31*75+AF32*25+AF33*60+AF34*120+AF35*45</f>
        <v>724.98809523809518</v>
      </c>
      <c r="AG36" s="272"/>
      <c r="AH36" s="272"/>
      <c r="AI36" s="272"/>
      <c r="AJ36" s="117"/>
    </row>
    <row r="37" spans="1:50" s="40" customFormat="1" ht="19.5">
      <c r="A37" s="656" t="s">
        <v>17</v>
      </c>
      <c r="B37" s="656"/>
      <c r="C37" s="656"/>
      <c r="D37" s="656"/>
      <c r="E37" s="656"/>
      <c r="F37" s="656"/>
      <c r="G37" s="656"/>
      <c r="H37" s="656"/>
      <c r="I37" s="656"/>
      <c r="J37" s="656"/>
      <c r="K37" s="656"/>
      <c r="L37" s="63"/>
      <c r="M37" s="63"/>
      <c r="N37" s="63"/>
      <c r="O37" s="46"/>
      <c r="P37" s="63"/>
      <c r="Q37" s="63"/>
      <c r="R37" s="63"/>
      <c r="S37" s="63"/>
      <c r="T37" s="63"/>
      <c r="U37" s="63"/>
      <c r="V37" s="63"/>
      <c r="W37" s="63"/>
      <c r="X37" s="61"/>
      <c r="AK37" s="61"/>
      <c r="AL37" s="61"/>
      <c r="AM37" s="61"/>
      <c r="AN37" s="127"/>
      <c r="AO37" s="127"/>
      <c r="AP37" s="127"/>
      <c r="AQ37" s="127"/>
      <c r="AR37" s="127"/>
      <c r="AS37" s="105"/>
      <c r="AT37" s="105"/>
      <c r="AU37" s="529"/>
      <c r="AV37" s="5"/>
      <c r="AW37" s="5"/>
      <c r="AX37" s="5"/>
    </row>
    <row r="38" spans="1:50" s="42" customFormat="1" ht="19.5">
      <c r="A38" s="606" t="s">
        <v>13</v>
      </c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127"/>
      <c r="AO38" s="127"/>
      <c r="AP38" s="127"/>
      <c r="AQ38" s="127"/>
      <c r="AR38" s="127"/>
      <c r="AS38" s="62"/>
      <c r="AT38" s="127"/>
      <c r="AU38" s="529"/>
      <c r="AV38" s="5"/>
      <c r="AW38" s="5"/>
      <c r="AX38" s="5"/>
    </row>
    <row r="39" spans="1:50" s="42" customFormat="1" ht="19.5">
      <c r="A39" s="64" t="s">
        <v>12</v>
      </c>
      <c r="B39" s="64"/>
      <c r="C39" s="64"/>
      <c r="D39" s="41"/>
      <c r="H39" s="46"/>
      <c r="I39" s="46"/>
      <c r="J39" s="46"/>
      <c r="K39" s="64"/>
      <c r="O39" s="45"/>
      <c r="P39" s="46"/>
      <c r="Q39" s="46"/>
      <c r="R39" s="46"/>
      <c r="V39" s="46"/>
      <c r="W39" s="47"/>
      <c r="X39" s="41"/>
      <c r="Y39" s="41"/>
      <c r="AN39" s="127"/>
      <c r="AO39" s="127"/>
      <c r="AP39" s="127"/>
      <c r="AQ39" s="127"/>
      <c r="AR39" s="127"/>
      <c r="AS39" s="179"/>
      <c r="AT39" s="529"/>
      <c r="AU39" s="529"/>
      <c r="AV39" s="5"/>
      <c r="AW39" s="5"/>
      <c r="AX39" s="5"/>
    </row>
    <row r="40" spans="1:50" s="236" customFormat="1" ht="25.5" customHeight="1">
      <c r="A40" s="233"/>
      <c r="B40" s="234" t="s">
        <v>75</v>
      </c>
      <c r="D40" s="233"/>
      <c r="E40" s="233"/>
      <c r="F40" s="233"/>
      <c r="G40" s="233"/>
      <c r="I40" s="234" t="s">
        <v>76</v>
      </c>
      <c r="J40" s="233"/>
      <c r="L40" s="233"/>
      <c r="M40" s="233"/>
      <c r="N40" s="233"/>
      <c r="O40" s="233"/>
      <c r="Q40" s="235" t="s">
        <v>77</v>
      </c>
      <c r="R40" s="233"/>
      <c r="S40" s="233"/>
      <c r="T40" s="233"/>
      <c r="U40" s="233"/>
      <c r="V40" s="233"/>
      <c r="Y40" s="237" t="s">
        <v>78</v>
      </c>
      <c r="Z40" s="233"/>
      <c r="AA40" s="233"/>
      <c r="AB40" s="233"/>
      <c r="AG40" s="233"/>
      <c r="AH40" s="233"/>
      <c r="AI40" s="233"/>
    </row>
    <row r="41" spans="1:50">
      <c r="AN41" s="144"/>
      <c r="AO41" s="145"/>
      <c r="AP41" s="105"/>
      <c r="AQ41" s="536"/>
    </row>
    <row r="42" spans="1:50">
      <c r="AN42" s="144"/>
      <c r="AO42" s="145"/>
      <c r="AP42" s="105"/>
      <c r="AQ42" s="536"/>
    </row>
    <row r="43" spans="1:50">
      <c r="J43" s="171"/>
      <c r="K43" s="536"/>
      <c r="L43" s="536"/>
      <c r="M43" s="454"/>
      <c r="N43" s="454"/>
      <c r="O43" s="453"/>
      <c r="P43" s="129"/>
      <c r="AN43" s="144"/>
      <c r="AO43" s="162"/>
      <c r="AP43" s="162"/>
      <c r="AQ43" s="536"/>
    </row>
    <row r="44" spans="1:50">
      <c r="I44" s="630" t="s">
        <v>223</v>
      </c>
      <c r="J44" s="533" t="s">
        <v>161</v>
      </c>
      <c r="K44" s="533">
        <v>15</v>
      </c>
      <c r="L44" s="291"/>
      <c r="M44" s="291">
        <f>K44/35</f>
        <v>0.42857142857142855</v>
      </c>
      <c r="N44" s="257"/>
      <c r="O44" s="453"/>
      <c r="P44" s="129"/>
      <c r="AN44" s="144"/>
      <c r="AO44" s="162"/>
      <c r="AP44" s="162"/>
      <c r="AQ44" s="536"/>
    </row>
    <row r="45" spans="1:50">
      <c r="I45" s="631"/>
      <c r="J45" s="176" t="s">
        <v>224</v>
      </c>
      <c r="K45" s="533">
        <v>15</v>
      </c>
      <c r="L45" s="291"/>
      <c r="M45" s="291"/>
      <c r="N45" s="257">
        <f>K45/100</f>
        <v>0.15</v>
      </c>
      <c r="O45" s="454"/>
      <c r="P45" s="536"/>
      <c r="AN45" s="144"/>
      <c r="AO45" s="162"/>
      <c r="AP45" s="162"/>
      <c r="AQ45" s="536"/>
    </row>
    <row r="46" spans="1:50">
      <c r="I46" s="631"/>
      <c r="J46" s="176" t="s">
        <v>196</v>
      </c>
      <c r="K46" s="176" t="s">
        <v>117</v>
      </c>
      <c r="L46" s="291"/>
      <c r="M46" s="291"/>
      <c r="N46" s="291"/>
      <c r="O46" s="454"/>
      <c r="P46" s="536"/>
      <c r="AN46" s="144"/>
      <c r="AO46" s="162"/>
      <c r="AP46" s="162"/>
      <c r="AQ46" s="536"/>
    </row>
    <row r="47" spans="1:50">
      <c r="I47" s="631"/>
      <c r="J47" s="176"/>
      <c r="K47" s="176"/>
      <c r="L47" s="291"/>
      <c r="M47" s="291"/>
      <c r="N47" s="291"/>
      <c r="O47" s="454"/>
      <c r="P47" s="536"/>
      <c r="AN47" s="144"/>
      <c r="AO47" s="105"/>
      <c r="AP47" s="105"/>
      <c r="AQ47" s="536"/>
    </row>
    <row r="48" spans="1:50">
      <c r="I48" s="632"/>
      <c r="J48" s="176"/>
      <c r="K48" s="176"/>
      <c r="L48" s="291"/>
      <c r="M48" s="291"/>
      <c r="N48" s="291"/>
      <c r="AN48" s="536"/>
      <c r="AO48" s="105"/>
      <c r="AP48" s="142"/>
      <c r="AQ48" s="536"/>
    </row>
    <row r="49" spans="40:43">
      <c r="AN49" s="536"/>
      <c r="AO49" s="536"/>
      <c r="AP49" s="105"/>
      <c r="AQ49" s="536"/>
    </row>
    <row r="50" spans="40:43">
      <c r="AN50" s="127"/>
      <c r="AO50" s="127"/>
      <c r="AP50" s="127"/>
      <c r="AQ50" s="127"/>
    </row>
    <row r="51" spans="40:43">
      <c r="AN51" s="127"/>
      <c r="AO51" s="127"/>
      <c r="AP51" s="105"/>
      <c r="AQ51" s="536"/>
    </row>
    <row r="52" spans="40:43">
      <c r="AN52" s="127"/>
      <c r="AO52" s="127"/>
      <c r="AP52" s="128"/>
      <c r="AQ52" s="536"/>
    </row>
    <row r="53" spans="40:43">
      <c r="AN53" s="127"/>
      <c r="AO53" s="127"/>
      <c r="AP53" s="128"/>
      <c r="AQ53" s="536"/>
    </row>
    <row r="54" spans="40:43">
      <c r="AN54" s="127"/>
      <c r="AO54" s="127"/>
      <c r="AP54" s="129"/>
      <c r="AQ54" s="536"/>
    </row>
    <row r="55" spans="40:43">
      <c r="AN55" s="127"/>
      <c r="AO55" s="127"/>
      <c r="AP55" s="129"/>
      <c r="AQ55" s="536"/>
    </row>
    <row r="56" spans="40:43">
      <c r="AN56" s="158"/>
      <c r="AO56" s="158"/>
      <c r="AP56" s="124"/>
      <c r="AQ56" s="127"/>
    </row>
    <row r="57" spans="40:43">
      <c r="AN57" s="159"/>
      <c r="AO57" s="159"/>
      <c r="AP57" s="125"/>
      <c r="AQ57" s="157"/>
    </row>
    <row r="58" spans="40:43">
      <c r="AN58" s="529"/>
      <c r="AO58" s="529"/>
      <c r="AP58" s="529"/>
      <c r="AQ58" s="529"/>
    </row>
    <row r="59" spans="40:43">
      <c r="AN59" s="529"/>
      <c r="AO59" s="529"/>
      <c r="AP59" s="529"/>
      <c r="AQ59" s="529"/>
    </row>
  </sheetData>
  <mergeCells count="91">
    <mergeCell ref="AD7:AD11"/>
    <mergeCell ref="AD31:AE31"/>
    <mergeCell ref="X18:X21"/>
    <mergeCell ref="P21:P26"/>
    <mergeCell ref="AD35:AE35"/>
    <mergeCell ref="AD22:AD26"/>
    <mergeCell ref="W17:W21"/>
    <mergeCell ref="W22:W26"/>
    <mergeCell ref="W30:X30"/>
    <mergeCell ref="W12:W16"/>
    <mergeCell ref="AE18:AE21"/>
    <mergeCell ref="W35:X35"/>
    <mergeCell ref="W32:X32"/>
    <mergeCell ref="AD30:AE30"/>
    <mergeCell ref="AD12:AD16"/>
    <mergeCell ref="AD17:AD21"/>
    <mergeCell ref="R3:V3"/>
    <mergeCell ref="P3:Q3"/>
    <mergeCell ref="I3:J3"/>
    <mergeCell ref="K3:O3"/>
    <mergeCell ref="AR3:AS3"/>
    <mergeCell ref="AF3:AJ3"/>
    <mergeCell ref="AD3:AE3"/>
    <mergeCell ref="W3:X3"/>
    <mergeCell ref="A38:X38"/>
    <mergeCell ref="B22:B26"/>
    <mergeCell ref="A29:A36"/>
    <mergeCell ref="B36:C36"/>
    <mergeCell ref="W33:X33"/>
    <mergeCell ref="W34:X34"/>
    <mergeCell ref="I33:J33"/>
    <mergeCell ref="I36:J36"/>
    <mergeCell ref="W31:X31"/>
    <mergeCell ref="P34:Q34"/>
    <mergeCell ref="P35:Q35"/>
    <mergeCell ref="I29:J29"/>
    <mergeCell ref="I32:J32"/>
    <mergeCell ref="I34:J34"/>
    <mergeCell ref="P31:Q31"/>
    <mergeCell ref="A37:K37"/>
    <mergeCell ref="P32:Q32"/>
    <mergeCell ref="B17:B21"/>
    <mergeCell ref="I17:I21"/>
    <mergeCell ref="B29:C29"/>
    <mergeCell ref="I22:I26"/>
    <mergeCell ref="I31:J31"/>
    <mergeCell ref="I30:J30"/>
    <mergeCell ref="P30:Q30"/>
    <mergeCell ref="B31:C31"/>
    <mergeCell ref="B32:C32"/>
    <mergeCell ref="J18:J21"/>
    <mergeCell ref="A22:A26"/>
    <mergeCell ref="AD32:AE32"/>
    <mergeCell ref="AD33:AE33"/>
    <mergeCell ref="AD34:AE34"/>
    <mergeCell ref="W36:X36"/>
    <mergeCell ref="P36:Q36"/>
    <mergeCell ref="B34:C34"/>
    <mergeCell ref="B35:C35"/>
    <mergeCell ref="P29:Q29"/>
    <mergeCell ref="P33:Q33"/>
    <mergeCell ref="B33:C33"/>
    <mergeCell ref="I35:J35"/>
    <mergeCell ref="AD29:AE29"/>
    <mergeCell ref="W29:X29"/>
    <mergeCell ref="AD36:AE36"/>
    <mergeCell ref="B30:C30"/>
    <mergeCell ref="B5:B6"/>
    <mergeCell ref="I12:I16"/>
    <mergeCell ref="I5:I6"/>
    <mergeCell ref="P5:P6"/>
    <mergeCell ref="I7:I11"/>
    <mergeCell ref="P7:P13"/>
    <mergeCell ref="P14:P20"/>
    <mergeCell ref="B12:B16"/>
    <mergeCell ref="I44:I48"/>
    <mergeCell ref="A1:AJ1"/>
    <mergeCell ref="W2:Y2"/>
    <mergeCell ref="AD2:AF2"/>
    <mergeCell ref="Y3:AC3"/>
    <mergeCell ref="A17:A21"/>
    <mergeCell ref="W7:W11"/>
    <mergeCell ref="C18:C21"/>
    <mergeCell ref="A5:A6"/>
    <mergeCell ref="W5:W6"/>
    <mergeCell ref="A12:A16"/>
    <mergeCell ref="A7:A11"/>
    <mergeCell ref="AD5:AD6"/>
    <mergeCell ref="B7:B11"/>
    <mergeCell ref="B3:C3"/>
    <mergeCell ref="D3:H3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D61"/>
  <sheetViews>
    <sheetView zoomScale="80" zoomScaleNormal="80" workbookViewId="0">
      <selection activeCell="N10" sqref="N10"/>
    </sheetView>
  </sheetViews>
  <sheetFormatPr defaultColWidth="9" defaultRowHeight="17"/>
  <cols>
    <col min="1" max="1" width="9" style="173"/>
    <col min="2" max="2" width="9.6328125" style="173" customWidth="1"/>
    <col min="3" max="3" width="10.6328125" style="57" customWidth="1"/>
    <col min="4" max="4" width="8.453125" style="173" customWidth="1"/>
    <col min="5" max="7" width="5.6328125" style="173" hidden="1" customWidth="1"/>
    <col min="8" max="8" width="5.6328125" style="173" customWidth="1"/>
    <col min="9" max="9" width="9.6328125" style="173" customWidth="1"/>
    <col min="10" max="10" width="10.90625" style="57" customWidth="1"/>
    <col min="11" max="11" width="7.6328125" style="173" customWidth="1"/>
    <col min="12" max="15" width="5.6328125" style="173" customWidth="1"/>
    <col min="16" max="16" width="9.6328125" style="173" customWidth="1"/>
    <col min="17" max="17" width="10.6328125" style="173" customWidth="1"/>
    <col min="18" max="18" width="7.90625" style="173" customWidth="1"/>
    <col min="19" max="21" width="5.6328125" style="173" hidden="1" customWidth="1"/>
    <col min="22" max="22" width="5.6328125" style="173" customWidth="1"/>
    <col min="23" max="23" width="9.6328125" style="57" customWidth="1"/>
    <col min="24" max="24" width="10.6328125" style="173" customWidth="1"/>
    <col min="25" max="25" width="8.453125" style="173" customWidth="1"/>
    <col min="26" max="28" width="5.6328125" style="173" hidden="1" customWidth="1"/>
    <col min="29" max="29" width="5.6328125" style="173" customWidth="1"/>
    <col min="30" max="30" width="9.6328125" style="173" customWidth="1"/>
    <col min="31" max="31" width="11.08984375" style="173" customWidth="1"/>
    <col min="32" max="32" width="8.08984375" style="173" customWidth="1"/>
    <col min="33" max="35" width="5.6328125" style="173" hidden="1" customWidth="1"/>
    <col min="36" max="36" width="5.7265625" style="173" customWidth="1"/>
    <col min="37" max="16384" width="9" style="173"/>
  </cols>
  <sheetData>
    <row r="1" spans="1:56" s="321" customFormat="1" ht="21.5">
      <c r="A1" s="687" t="s">
        <v>370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  <c r="AC1" s="687"/>
      <c r="AD1" s="687"/>
      <c r="AE1" s="687"/>
      <c r="AF1" s="687"/>
      <c r="AG1" s="687"/>
      <c r="AH1" s="687"/>
      <c r="AI1" s="687"/>
      <c r="AJ1" s="687"/>
    </row>
    <row r="2" spans="1:56" s="321" customFormat="1" ht="20" thickBot="1">
      <c r="A2" s="338" t="s">
        <v>81</v>
      </c>
      <c r="B2" s="338"/>
      <c r="C2" s="338"/>
      <c r="D2" s="688" t="s">
        <v>5</v>
      </c>
      <c r="E2" s="688"/>
      <c r="F2" s="688"/>
      <c r="G2" s="688"/>
      <c r="H2" s="688"/>
      <c r="I2" s="688"/>
      <c r="J2" s="688"/>
      <c r="O2" s="689" t="s">
        <v>7</v>
      </c>
      <c r="P2" s="689"/>
      <c r="Q2" s="689"/>
      <c r="R2" s="689"/>
      <c r="S2" s="689"/>
      <c r="T2" s="689"/>
      <c r="U2" s="689"/>
      <c r="V2" s="689"/>
      <c r="W2" s="40"/>
      <c r="X2" s="690" t="s">
        <v>4</v>
      </c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146"/>
      <c r="AL2" s="146"/>
      <c r="AM2" s="146"/>
      <c r="AN2" s="146"/>
    </row>
    <row r="3" spans="1:56" s="340" customFormat="1" ht="18" customHeight="1" thickBot="1">
      <c r="A3" s="339" t="s">
        <v>121</v>
      </c>
      <c r="B3" s="590">
        <v>45030</v>
      </c>
      <c r="C3" s="589"/>
      <c r="D3" s="584" t="s">
        <v>122</v>
      </c>
      <c r="E3" s="585"/>
      <c r="F3" s="585"/>
      <c r="G3" s="585"/>
      <c r="H3" s="587"/>
      <c r="I3" s="579">
        <v>45031</v>
      </c>
      <c r="J3" s="580"/>
      <c r="K3" s="588" t="s">
        <v>101</v>
      </c>
      <c r="L3" s="585"/>
      <c r="M3" s="585"/>
      <c r="N3" s="585"/>
      <c r="O3" s="587"/>
      <c r="P3" s="579" t="s">
        <v>247</v>
      </c>
      <c r="Q3" s="580"/>
      <c r="R3" s="691" t="s">
        <v>123</v>
      </c>
      <c r="S3" s="582"/>
      <c r="T3" s="582"/>
      <c r="U3" s="582"/>
      <c r="V3" s="692"/>
      <c r="W3" s="579">
        <v>45033</v>
      </c>
      <c r="X3" s="693"/>
      <c r="Y3" s="588" t="s">
        <v>102</v>
      </c>
      <c r="Z3" s="585"/>
      <c r="AA3" s="585"/>
      <c r="AB3" s="585"/>
      <c r="AC3" s="587"/>
      <c r="AD3" s="579">
        <v>45034</v>
      </c>
      <c r="AE3" s="693"/>
      <c r="AF3" s="659" t="s">
        <v>31</v>
      </c>
      <c r="AG3" s="660"/>
      <c r="AH3" s="660"/>
      <c r="AI3" s="660"/>
      <c r="AJ3" s="661"/>
      <c r="AK3" s="127"/>
      <c r="AL3" s="127"/>
      <c r="AM3" s="127"/>
      <c r="AN3" s="127"/>
      <c r="AO3" s="536"/>
      <c r="AP3" s="536"/>
      <c r="AQ3" s="536"/>
      <c r="AR3" s="620"/>
      <c r="AS3" s="620"/>
      <c r="AT3" s="228"/>
      <c r="AU3" s="105"/>
      <c r="AV3" s="536"/>
      <c r="AW3" s="127"/>
      <c r="AX3" s="380"/>
      <c r="AY3" s="536"/>
      <c r="AZ3" s="536"/>
      <c r="BA3" s="536"/>
      <c r="BB3" s="536"/>
      <c r="BC3" s="536"/>
      <c r="BD3" s="536"/>
    </row>
    <row r="4" spans="1:56" s="57" customFormat="1" ht="16.5" customHeight="1">
      <c r="A4" s="537" t="s">
        <v>23</v>
      </c>
      <c r="B4" s="341" t="s">
        <v>56</v>
      </c>
      <c r="C4" s="326" t="s">
        <v>33</v>
      </c>
      <c r="D4" s="326" t="s">
        <v>379</v>
      </c>
      <c r="E4" s="155" t="s">
        <v>103</v>
      </c>
      <c r="F4" s="155" t="s">
        <v>104</v>
      </c>
      <c r="G4" s="155" t="s">
        <v>105</v>
      </c>
      <c r="H4" s="230" t="s">
        <v>58</v>
      </c>
      <c r="I4" s="341" t="s">
        <v>56</v>
      </c>
      <c r="J4" s="326" t="s">
        <v>33</v>
      </c>
      <c r="K4" s="326" t="s">
        <v>379</v>
      </c>
      <c r="L4" s="155" t="s">
        <v>103</v>
      </c>
      <c r="M4" s="155" t="s">
        <v>104</v>
      </c>
      <c r="N4" s="155" t="s">
        <v>105</v>
      </c>
      <c r="O4" s="230" t="s">
        <v>58</v>
      </c>
      <c r="P4" s="341" t="s">
        <v>56</v>
      </c>
      <c r="Q4" s="326" t="s">
        <v>33</v>
      </c>
      <c r="R4" s="326" t="s">
        <v>379</v>
      </c>
      <c r="S4" s="326" t="s">
        <v>103</v>
      </c>
      <c r="T4" s="326" t="s">
        <v>104</v>
      </c>
      <c r="U4" s="326" t="s">
        <v>105</v>
      </c>
      <c r="V4" s="342" t="s">
        <v>58</v>
      </c>
      <c r="W4" s="343" t="s">
        <v>56</v>
      </c>
      <c r="X4" s="326" t="s">
        <v>33</v>
      </c>
      <c r="Y4" s="326" t="s">
        <v>379</v>
      </c>
      <c r="Z4" s="155" t="s">
        <v>103</v>
      </c>
      <c r="AA4" s="155" t="s">
        <v>104</v>
      </c>
      <c r="AB4" s="155" t="s">
        <v>105</v>
      </c>
      <c r="AC4" s="230" t="s">
        <v>58</v>
      </c>
      <c r="AD4" s="344" t="s">
        <v>380</v>
      </c>
      <c r="AE4" s="326" t="s">
        <v>33</v>
      </c>
      <c r="AF4" s="326" t="s">
        <v>379</v>
      </c>
      <c r="AG4" s="155" t="s">
        <v>103</v>
      </c>
      <c r="AH4" s="155" t="s">
        <v>104</v>
      </c>
      <c r="AI4" s="155" t="s">
        <v>105</v>
      </c>
      <c r="AJ4" s="342" t="s">
        <v>58</v>
      </c>
      <c r="AK4" s="126"/>
      <c r="AL4" s="536"/>
      <c r="AQ4" s="127"/>
      <c r="AR4" s="127"/>
      <c r="AS4" s="127"/>
      <c r="AT4" s="126"/>
      <c r="AU4" s="126"/>
      <c r="AV4" s="126"/>
      <c r="AW4" s="126"/>
      <c r="AX4" s="126"/>
      <c r="AY4" s="126"/>
      <c r="AZ4" s="126"/>
      <c r="BA4" s="126"/>
      <c r="BB4" s="126"/>
      <c r="BC4" s="126"/>
    </row>
    <row r="5" spans="1:56" s="345" customFormat="1" ht="16.5" customHeight="1">
      <c r="A5" s="685" t="s">
        <v>3</v>
      </c>
      <c r="B5" s="621" t="s">
        <v>46</v>
      </c>
      <c r="C5" s="175" t="s">
        <v>32</v>
      </c>
      <c r="D5" s="533">
        <v>120</v>
      </c>
      <c r="E5" s="184">
        <f>D5/20</f>
        <v>6</v>
      </c>
      <c r="F5" s="184"/>
      <c r="G5" s="184"/>
      <c r="H5" s="308"/>
      <c r="I5" s="621" t="s">
        <v>48</v>
      </c>
      <c r="J5" s="533" t="s">
        <v>9</v>
      </c>
      <c r="K5" s="533">
        <v>80</v>
      </c>
      <c r="L5" s="184">
        <f>K5/20</f>
        <v>4</v>
      </c>
      <c r="M5" s="184"/>
      <c r="N5" s="184"/>
      <c r="O5" s="429"/>
      <c r="P5" s="639" t="s">
        <v>175</v>
      </c>
      <c r="Q5" s="84" t="s">
        <v>176</v>
      </c>
      <c r="R5" s="84">
        <v>70</v>
      </c>
      <c r="S5" s="84">
        <f>R5/30</f>
        <v>2.3333333333333335</v>
      </c>
      <c r="T5" s="84"/>
      <c r="U5" s="84"/>
      <c r="V5" s="426"/>
      <c r="W5" s="621" t="s">
        <v>48</v>
      </c>
      <c r="X5" s="533" t="s">
        <v>9</v>
      </c>
      <c r="Y5" s="533">
        <v>100</v>
      </c>
      <c r="Z5" s="539">
        <f>Y5/20</f>
        <v>5</v>
      </c>
      <c r="AA5" s="539"/>
      <c r="AB5" s="539"/>
      <c r="AC5" s="307"/>
      <c r="AD5" s="621" t="s">
        <v>46</v>
      </c>
      <c r="AE5" s="175" t="s">
        <v>32</v>
      </c>
      <c r="AF5" s="533">
        <v>110</v>
      </c>
      <c r="AG5" s="184">
        <f>AF5/20</f>
        <v>5.5</v>
      </c>
      <c r="AH5" s="184"/>
      <c r="AI5" s="184"/>
      <c r="AJ5" s="308"/>
      <c r="AK5" s="214"/>
      <c r="AL5" s="127"/>
      <c r="AQ5" s="62"/>
      <c r="AR5" s="346"/>
      <c r="AS5" s="60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6" s="345" customFormat="1">
      <c r="A6" s="704"/>
      <c r="B6" s="622"/>
      <c r="C6" s="533"/>
      <c r="D6" s="533"/>
      <c r="E6" s="184"/>
      <c r="F6" s="184"/>
      <c r="G6" s="184"/>
      <c r="H6" s="308"/>
      <c r="I6" s="622"/>
      <c r="J6" s="176" t="s">
        <v>30</v>
      </c>
      <c r="K6" s="175">
        <v>20</v>
      </c>
      <c r="L6" s="184">
        <f>K6/20</f>
        <v>1</v>
      </c>
      <c r="M6" s="184"/>
      <c r="N6" s="184"/>
      <c r="O6" s="429"/>
      <c r="P6" s="640"/>
      <c r="Q6" s="84"/>
      <c r="R6" s="84"/>
      <c r="S6" s="84"/>
      <c r="T6" s="84"/>
      <c r="U6" s="84"/>
      <c r="V6" s="426"/>
      <c r="W6" s="622"/>
      <c r="X6" s="176" t="s">
        <v>30</v>
      </c>
      <c r="Y6" s="175">
        <v>20</v>
      </c>
      <c r="Z6" s="539">
        <f>Y6/20</f>
        <v>1</v>
      </c>
      <c r="AA6" s="539"/>
      <c r="AB6" s="539"/>
      <c r="AC6" s="307"/>
      <c r="AD6" s="622"/>
      <c r="AE6" s="533"/>
      <c r="AF6" s="533"/>
      <c r="AG6" s="184"/>
      <c r="AH6" s="184"/>
      <c r="AI6" s="184"/>
      <c r="AJ6" s="308"/>
      <c r="AK6" s="214"/>
      <c r="AL6" s="211"/>
      <c r="AM6" s="452"/>
      <c r="AN6" s="459"/>
      <c r="AO6" s="456"/>
      <c r="AP6" s="456"/>
      <c r="AQ6" s="456"/>
      <c r="AR6" s="126"/>
      <c r="AS6" s="60"/>
      <c r="AT6" s="162"/>
      <c r="AU6" s="162"/>
      <c r="AV6" s="162"/>
      <c r="AW6" s="162"/>
      <c r="AX6" s="162"/>
      <c r="AY6" s="162"/>
      <c r="AZ6" s="162"/>
      <c r="BA6" s="162"/>
      <c r="BB6" s="162"/>
      <c r="BC6" s="162"/>
    </row>
    <row r="7" spans="1:56" s="345" customFormat="1" ht="16.5" customHeight="1">
      <c r="A7" s="685" t="s">
        <v>25</v>
      </c>
      <c r="B7" s="551" t="s">
        <v>381</v>
      </c>
      <c r="C7" s="386" t="s">
        <v>350</v>
      </c>
      <c r="D7" s="391">
        <v>100</v>
      </c>
      <c r="E7" s="301"/>
      <c r="F7" s="301">
        <f>D7*0.65/35</f>
        <v>1.8571428571428572</v>
      </c>
      <c r="G7" s="261"/>
      <c r="H7" s="308"/>
      <c r="I7" s="551" t="s">
        <v>250</v>
      </c>
      <c r="J7" s="386" t="s">
        <v>260</v>
      </c>
      <c r="K7" s="391">
        <v>85</v>
      </c>
      <c r="L7" s="533"/>
      <c r="M7" s="445">
        <f>K7*0.65/35</f>
        <v>1.5785714285714285</v>
      </c>
      <c r="N7" s="152"/>
      <c r="O7" s="429"/>
      <c r="P7" s="551" t="s">
        <v>177</v>
      </c>
      <c r="Q7" s="400" t="s">
        <v>178</v>
      </c>
      <c r="R7" s="525">
        <v>85</v>
      </c>
      <c r="S7" s="400"/>
      <c r="T7" s="400">
        <f>R7/35</f>
        <v>2.4285714285714284</v>
      </c>
      <c r="U7" s="400"/>
      <c r="V7" s="426"/>
      <c r="W7" s="551" t="s">
        <v>141</v>
      </c>
      <c r="X7" s="388" t="s">
        <v>140</v>
      </c>
      <c r="Y7" s="533">
        <v>75</v>
      </c>
      <c r="Z7" s="267"/>
      <c r="AA7" s="330">
        <f>Y7/35</f>
        <v>2.1428571428571428</v>
      </c>
      <c r="AB7" s="267"/>
      <c r="AC7" s="307"/>
      <c r="AD7" s="551" t="s">
        <v>259</v>
      </c>
      <c r="AE7" s="386" t="s">
        <v>144</v>
      </c>
      <c r="AF7" s="391">
        <v>100</v>
      </c>
      <c r="AG7" s="533"/>
      <c r="AH7" s="445">
        <f>AF7*0.65/35</f>
        <v>1.8571428571428572</v>
      </c>
      <c r="AI7" s="152"/>
      <c r="AJ7" s="308"/>
      <c r="AK7" s="215"/>
      <c r="AL7" s="211"/>
      <c r="AM7" s="452"/>
      <c r="AN7" s="458"/>
      <c r="AO7" s="296"/>
      <c r="AP7" s="296"/>
      <c r="AQ7" s="296"/>
      <c r="AR7" s="536"/>
      <c r="AS7" s="60"/>
      <c r="AT7" s="162"/>
      <c r="AU7" s="162"/>
      <c r="AV7" s="162"/>
      <c r="AW7" s="162"/>
      <c r="AX7" s="162"/>
      <c r="AY7" s="162"/>
      <c r="AZ7" s="162"/>
      <c r="BA7" s="162"/>
      <c r="BB7" s="162"/>
      <c r="BC7" s="162"/>
    </row>
    <row r="8" spans="1:56" s="345" customFormat="1">
      <c r="A8" s="685"/>
      <c r="B8" s="552"/>
      <c r="C8" s="386" t="s">
        <v>249</v>
      </c>
      <c r="D8" s="176">
        <v>20</v>
      </c>
      <c r="E8" s="176"/>
      <c r="F8" s="176"/>
      <c r="G8" s="176">
        <f>D8/100</f>
        <v>0.2</v>
      </c>
      <c r="H8" s="308"/>
      <c r="I8" s="552"/>
      <c r="J8" s="386" t="s">
        <v>261</v>
      </c>
      <c r="K8" s="391">
        <v>1</v>
      </c>
      <c r="L8" s="533"/>
      <c r="M8" s="445"/>
      <c r="N8" s="152"/>
      <c r="O8" s="429"/>
      <c r="P8" s="552"/>
      <c r="Q8" s="163"/>
      <c r="R8" s="163"/>
      <c r="S8" s="401"/>
      <c r="T8" s="400"/>
      <c r="U8" s="400"/>
      <c r="V8" s="426"/>
      <c r="W8" s="552"/>
      <c r="X8" s="388" t="s">
        <v>27</v>
      </c>
      <c r="Y8" s="533">
        <v>25</v>
      </c>
      <c r="Z8" s="267"/>
      <c r="AA8" s="267"/>
      <c r="AB8" s="267">
        <f>Y8/100</f>
        <v>0.25</v>
      </c>
      <c r="AC8" s="307"/>
      <c r="AD8" s="552"/>
      <c r="AE8" s="386" t="s">
        <v>107</v>
      </c>
      <c r="AF8" s="391">
        <v>20</v>
      </c>
      <c r="AG8" s="533"/>
      <c r="AH8" s="445"/>
      <c r="AI8" s="152">
        <f>AF8/100</f>
        <v>0.2</v>
      </c>
      <c r="AJ8" s="308"/>
      <c r="AK8" s="215"/>
      <c r="AL8" s="211"/>
      <c r="AM8" s="452"/>
      <c r="AN8" s="458"/>
      <c r="AO8" s="296"/>
      <c r="AP8" s="296"/>
      <c r="AQ8" s="296"/>
      <c r="AR8" s="536"/>
      <c r="AS8" s="127"/>
      <c r="AT8" s="162"/>
      <c r="AU8" s="162"/>
      <c r="AV8" s="162"/>
      <c r="AW8" s="162"/>
      <c r="AX8" s="162"/>
      <c r="AY8" s="162"/>
      <c r="AZ8" s="162"/>
      <c r="BA8" s="162"/>
      <c r="BB8" s="162"/>
      <c r="BC8" s="162"/>
    </row>
    <row r="9" spans="1:56" s="345" customFormat="1">
      <c r="A9" s="685"/>
      <c r="B9" s="552"/>
      <c r="C9" s="386" t="s">
        <v>162</v>
      </c>
      <c r="D9" s="176">
        <v>30</v>
      </c>
      <c r="E9" s="366">
        <f>D9/90</f>
        <v>0.33333333333333331</v>
      </c>
      <c r="F9" s="176"/>
      <c r="G9" s="176"/>
      <c r="H9" s="308"/>
      <c r="I9" s="552"/>
      <c r="J9" s="386" t="s">
        <v>262</v>
      </c>
      <c r="K9" s="391">
        <v>0.5</v>
      </c>
      <c r="L9" s="533"/>
      <c r="M9" s="445"/>
      <c r="N9" s="152"/>
      <c r="O9" s="429"/>
      <c r="P9" s="552"/>
      <c r="Q9" s="180" t="s">
        <v>179</v>
      </c>
      <c r="R9" s="154">
        <v>20</v>
      </c>
      <c r="S9" s="400"/>
      <c r="T9" s="400"/>
      <c r="U9" s="400">
        <f>R9/100</f>
        <v>0.2</v>
      </c>
      <c r="V9" s="426"/>
      <c r="W9" s="552"/>
      <c r="X9" s="388" t="s">
        <v>134</v>
      </c>
      <c r="Y9" s="533">
        <v>40</v>
      </c>
      <c r="Z9" s="267"/>
      <c r="AA9" s="330"/>
      <c r="AB9" s="267">
        <f>Y9/100</f>
        <v>0.4</v>
      </c>
      <c r="AC9" s="307"/>
      <c r="AD9" s="552"/>
      <c r="AE9" s="386" t="s">
        <v>96</v>
      </c>
      <c r="AF9" s="391">
        <v>10</v>
      </c>
      <c r="AG9" s="533"/>
      <c r="AH9" s="445"/>
      <c r="AI9" s="152">
        <f>AF9/100</f>
        <v>0.1</v>
      </c>
      <c r="AJ9" s="308"/>
      <c r="AK9" s="215"/>
      <c r="AL9" s="211"/>
      <c r="AM9" s="197"/>
      <c r="AN9" s="458"/>
      <c r="AO9" s="197"/>
      <c r="AP9" s="197"/>
      <c r="AQ9" s="197"/>
      <c r="AR9" s="536"/>
      <c r="AS9" s="127"/>
      <c r="AT9" s="162"/>
      <c r="AU9" s="162"/>
      <c r="AV9" s="162"/>
      <c r="AW9" s="162"/>
      <c r="AX9" s="162"/>
      <c r="AY9" s="162"/>
      <c r="AZ9" s="162"/>
      <c r="BA9" s="162"/>
      <c r="BB9" s="162"/>
      <c r="BC9" s="162"/>
    </row>
    <row r="10" spans="1:56" s="345" customFormat="1">
      <c r="A10" s="685"/>
      <c r="B10" s="552"/>
      <c r="C10" s="386"/>
      <c r="D10" s="176"/>
      <c r="E10" s="176"/>
      <c r="F10" s="176"/>
      <c r="G10" s="176"/>
      <c r="H10" s="308"/>
      <c r="I10" s="552"/>
      <c r="J10" s="387" t="s">
        <v>308</v>
      </c>
      <c r="K10" s="176">
        <v>50</v>
      </c>
      <c r="L10" s="274"/>
      <c r="M10" s="274"/>
      <c r="N10" s="274">
        <f>K10/100</f>
        <v>0.5</v>
      </c>
      <c r="O10" s="429"/>
      <c r="P10" s="552"/>
      <c r="Q10" s="163" t="s">
        <v>180</v>
      </c>
      <c r="R10" s="518">
        <v>10</v>
      </c>
      <c r="S10" s="400">
        <f>R10/15</f>
        <v>0.66666666666666663</v>
      </c>
      <c r="T10" s="400"/>
      <c r="U10" s="400"/>
      <c r="V10" s="426"/>
      <c r="W10" s="552"/>
      <c r="X10" s="388"/>
      <c r="Y10" s="533"/>
      <c r="Z10" s="267"/>
      <c r="AA10" s="267"/>
      <c r="AB10" s="267"/>
      <c r="AC10" s="307"/>
      <c r="AD10" s="552"/>
      <c r="AE10" s="386"/>
      <c r="AF10" s="152"/>
      <c r="AG10" s="533"/>
      <c r="AH10" s="445"/>
      <c r="AI10" s="152"/>
      <c r="AJ10" s="308"/>
      <c r="AK10" s="215"/>
      <c r="AL10" s="211"/>
      <c r="AM10" s="197"/>
      <c r="AN10" s="458"/>
      <c r="AO10" s="197"/>
      <c r="AP10" s="197"/>
      <c r="AQ10" s="197"/>
      <c r="AR10" s="536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</row>
    <row r="11" spans="1:56" s="345" customFormat="1">
      <c r="A11" s="685"/>
      <c r="B11" s="553"/>
      <c r="C11" s="386"/>
      <c r="D11" s="176"/>
      <c r="E11" s="176"/>
      <c r="F11" s="176"/>
      <c r="G11" s="176"/>
      <c r="H11" s="308"/>
      <c r="I11" s="553"/>
      <c r="J11" s="386"/>
      <c r="K11" s="391"/>
      <c r="L11" s="533"/>
      <c r="M11" s="445"/>
      <c r="N11" s="152"/>
      <c r="O11" s="429"/>
      <c r="P11" s="553"/>
      <c r="Q11" s="163"/>
      <c r="R11" s="163"/>
      <c r="S11" s="518"/>
      <c r="T11" s="400"/>
      <c r="U11" s="400"/>
      <c r="V11" s="426"/>
      <c r="W11" s="553"/>
      <c r="X11" s="388"/>
      <c r="Y11" s="533"/>
      <c r="Z11" s="267"/>
      <c r="AA11" s="267"/>
      <c r="AB11" s="267"/>
      <c r="AC11" s="307"/>
      <c r="AD11" s="553"/>
      <c r="AE11" s="386"/>
      <c r="AF11" s="391"/>
      <c r="AG11" s="533"/>
      <c r="AH11" s="445"/>
      <c r="AI11" s="152"/>
      <c r="AJ11" s="308"/>
      <c r="AK11" s="215"/>
      <c r="AM11" s="162"/>
      <c r="AN11" s="162"/>
      <c r="AO11" s="162"/>
      <c r="AP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</row>
    <row r="12" spans="1:56" s="345" customFormat="1" ht="16.5" customHeight="1">
      <c r="A12" s="686" t="s">
        <v>26</v>
      </c>
      <c r="B12" s="694" t="s">
        <v>229</v>
      </c>
      <c r="C12" s="386" t="s">
        <v>113</v>
      </c>
      <c r="D12" s="176">
        <v>40</v>
      </c>
      <c r="E12" s="176"/>
      <c r="F12" s="176"/>
      <c r="G12" s="539">
        <f>D12/100</f>
        <v>0.4</v>
      </c>
      <c r="H12" s="307"/>
      <c r="I12" s="677" t="s">
        <v>126</v>
      </c>
      <c r="J12" s="386" t="s">
        <v>365</v>
      </c>
      <c r="K12" s="176">
        <v>20</v>
      </c>
      <c r="L12" s="285"/>
      <c r="M12" s="285">
        <f>K12/35</f>
        <v>0.5714285714285714</v>
      </c>
      <c r="N12" s="274"/>
      <c r="O12" s="308"/>
      <c r="P12" s="551" t="s">
        <v>181</v>
      </c>
      <c r="Q12" s="163" t="s">
        <v>182</v>
      </c>
      <c r="R12" s="518">
        <v>70</v>
      </c>
      <c r="S12" s="154">
        <f>R12/30</f>
        <v>2.3333333333333335</v>
      </c>
      <c r="T12" s="154"/>
      <c r="U12" s="400"/>
      <c r="V12" s="426"/>
      <c r="W12" s="551" t="s">
        <v>97</v>
      </c>
      <c r="X12" s="388" t="s">
        <v>115</v>
      </c>
      <c r="Y12" s="533">
        <v>80</v>
      </c>
      <c r="Z12" s="267"/>
      <c r="AA12" s="330">
        <f>Y12/140</f>
        <v>0.5714285714285714</v>
      </c>
      <c r="AB12" s="267"/>
      <c r="AC12" s="307"/>
      <c r="AD12" s="551" t="s">
        <v>255</v>
      </c>
      <c r="AE12" s="386" t="s">
        <v>256</v>
      </c>
      <c r="AF12" s="391">
        <v>45</v>
      </c>
      <c r="AG12" s="180">
        <f>AF12/85</f>
        <v>0.52941176470588236</v>
      </c>
      <c r="AH12" s="180"/>
      <c r="AI12" s="152"/>
      <c r="AJ12" s="308"/>
      <c r="AK12" s="216"/>
      <c r="AL12" s="211"/>
      <c r="AM12" s="105"/>
      <c r="AN12" s="105"/>
      <c r="AO12" s="455"/>
      <c r="AP12" s="455"/>
      <c r="AQ12" s="456"/>
      <c r="AR12" s="129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</row>
    <row r="13" spans="1:56" s="345" customFormat="1" ht="16.5" customHeight="1">
      <c r="A13" s="685"/>
      <c r="B13" s="695"/>
      <c r="C13" s="386" t="s">
        <v>161</v>
      </c>
      <c r="D13" s="176">
        <v>20</v>
      </c>
      <c r="E13" s="176"/>
      <c r="F13" s="366">
        <f>D13/35</f>
        <v>0.5714285714285714</v>
      </c>
      <c r="G13" s="176"/>
      <c r="H13" s="307"/>
      <c r="I13" s="678"/>
      <c r="J13" s="386" t="s">
        <v>200</v>
      </c>
      <c r="K13" s="176">
        <v>25</v>
      </c>
      <c r="L13" s="274"/>
      <c r="M13" s="274"/>
      <c r="N13" s="274">
        <f t="shared" ref="N13:N14" si="0">K13/100</f>
        <v>0.25</v>
      </c>
      <c r="O13" s="308"/>
      <c r="P13" s="552"/>
      <c r="Q13" s="402" t="s">
        <v>96</v>
      </c>
      <c r="R13" s="163">
        <v>10</v>
      </c>
      <c r="S13" s="154"/>
      <c r="T13" s="154"/>
      <c r="U13" s="400">
        <f>R13/100</f>
        <v>0.1</v>
      </c>
      <c r="V13" s="426"/>
      <c r="W13" s="552"/>
      <c r="X13" s="388" t="s">
        <v>257</v>
      </c>
      <c r="Y13" s="533">
        <v>8</v>
      </c>
      <c r="Z13" s="267"/>
      <c r="AA13" s="330">
        <f>Y13*0.8/35</f>
        <v>0.18285714285714286</v>
      </c>
      <c r="AB13" s="267"/>
      <c r="AC13" s="307"/>
      <c r="AD13" s="552"/>
      <c r="AE13" s="386" t="s">
        <v>257</v>
      </c>
      <c r="AF13" s="391">
        <v>20</v>
      </c>
      <c r="AG13" s="180"/>
      <c r="AH13" s="152">
        <f>AF13*0.8/35</f>
        <v>0.45714285714285713</v>
      </c>
      <c r="AI13" s="152"/>
      <c r="AJ13" s="308"/>
      <c r="AK13" s="216"/>
      <c r="AL13" s="211"/>
      <c r="AM13" s="105"/>
      <c r="AN13" s="105"/>
      <c r="AO13" s="455"/>
      <c r="AP13" s="456"/>
      <c r="AQ13" s="456"/>
      <c r="AR13" s="129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</row>
    <row r="14" spans="1:56" s="345" customFormat="1" ht="16.5" customHeight="1">
      <c r="A14" s="685"/>
      <c r="B14" s="695"/>
      <c r="C14" s="386" t="s">
        <v>96</v>
      </c>
      <c r="D14" s="176">
        <v>5</v>
      </c>
      <c r="E14" s="176"/>
      <c r="F14" s="176"/>
      <c r="G14" s="539">
        <f>D14/100</f>
        <v>0.05</v>
      </c>
      <c r="H14" s="307"/>
      <c r="I14" s="678"/>
      <c r="J14" s="386" t="s">
        <v>305</v>
      </c>
      <c r="K14" s="176">
        <v>10</v>
      </c>
      <c r="L14" s="274"/>
      <c r="M14" s="274"/>
      <c r="N14" s="274">
        <f t="shared" si="0"/>
        <v>0.1</v>
      </c>
      <c r="O14" s="308"/>
      <c r="P14" s="552"/>
      <c r="Q14" s="163" t="s">
        <v>67</v>
      </c>
      <c r="R14" s="518">
        <v>15</v>
      </c>
      <c r="S14" s="403"/>
      <c r="T14" s="423">
        <f>R14*0.8/35</f>
        <v>0.34285714285714286</v>
      </c>
      <c r="U14" s="400"/>
      <c r="V14" s="426"/>
      <c r="W14" s="552"/>
      <c r="X14" s="388" t="s">
        <v>186</v>
      </c>
      <c r="Y14" s="533">
        <v>1</v>
      </c>
      <c r="Z14" s="267"/>
      <c r="AA14" s="330"/>
      <c r="AB14" s="267"/>
      <c r="AC14" s="307"/>
      <c r="AD14" s="552"/>
      <c r="AE14" s="386" t="s">
        <v>232</v>
      </c>
      <c r="AF14" s="391">
        <v>15</v>
      </c>
      <c r="AG14" s="180"/>
      <c r="AH14" s="152"/>
      <c r="AI14" s="152">
        <f>AF14/100</f>
        <v>0.15</v>
      </c>
      <c r="AJ14" s="308"/>
      <c r="AK14" s="216"/>
      <c r="AL14" s="211"/>
      <c r="AM14" s="16"/>
      <c r="AN14" s="15"/>
      <c r="AO14" s="457"/>
      <c r="AP14" s="456"/>
      <c r="AQ14" s="456"/>
      <c r="AR14" s="129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</row>
    <row r="15" spans="1:56" s="345" customFormat="1" ht="16.5" customHeight="1">
      <c r="A15" s="685"/>
      <c r="B15" s="695"/>
      <c r="C15" s="386"/>
      <c r="D15" s="176"/>
      <c r="E15" s="176"/>
      <c r="F15" s="176"/>
      <c r="G15" s="539"/>
      <c r="H15" s="307"/>
      <c r="I15" s="678"/>
      <c r="J15" s="479" t="s">
        <v>348</v>
      </c>
      <c r="K15" s="176">
        <v>24</v>
      </c>
      <c r="L15" s="285">
        <f>K15/70</f>
        <v>0.34285714285714286</v>
      </c>
      <c r="M15" s="445"/>
      <c r="N15" s="274"/>
      <c r="O15" s="308"/>
      <c r="P15" s="552"/>
      <c r="Q15" s="152" t="s">
        <v>107</v>
      </c>
      <c r="R15" s="154">
        <v>15</v>
      </c>
      <c r="S15" s="403"/>
      <c r="T15" s="403"/>
      <c r="U15" s="400">
        <f>R15/100</f>
        <v>0.15</v>
      </c>
      <c r="V15" s="426"/>
      <c r="W15" s="552"/>
      <c r="X15" s="388" t="s">
        <v>187</v>
      </c>
      <c r="Y15" s="533">
        <v>1</v>
      </c>
      <c r="Z15" s="267"/>
      <c r="AA15" s="267"/>
      <c r="AB15" s="267"/>
      <c r="AC15" s="307"/>
      <c r="AD15" s="552"/>
      <c r="AE15" s="386"/>
      <c r="AF15" s="391"/>
      <c r="AG15" s="178"/>
      <c r="AH15" s="152"/>
      <c r="AI15" s="152"/>
      <c r="AJ15" s="308"/>
      <c r="AK15" s="216"/>
      <c r="AL15" s="211"/>
      <c r="AM15" s="105"/>
      <c r="AN15" s="536"/>
      <c r="AO15" s="457"/>
      <c r="AP15" s="456"/>
      <c r="AQ15" s="456"/>
      <c r="AR15" s="129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</row>
    <row r="16" spans="1:56" s="345" customFormat="1" ht="18" customHeight="1">
      <c r="A16" s="685"/>
      <c r="B16" s="696"/>
      <c r="C16" s="442"/>
      <c r="D16" s="176"/>
      <c r="E16" s="176"/>
      <c r="F16" s="176"/>
      <c r="G16" s="176"/>
      <c r="H16" s="307"/>
      <c r="I16" s="678"/>
      <c r="J16" s="386"/>
      <c r="K16" s="176"/>
      <c r="L16" s="274"/>
      <c r="M16" s="274"/>
      <c r="N16" s="274"/>
      <c r="O16" s="308"/>
      <c r="P16" s="552"/>
      <c r="Q16" s="152" t="s">
        <v>173</v>
      </c>
      <c r="R16" s="154">
        <v>5</v>
      </c>
      <c r="S16" s="403"/>
      <c r="T16" s="403"/>
      <c r="U16" s="400">
        <f>R16/100</f>
        <v>0.05</v>
      </c>
      <c r="V16" s="426"/>
      <c r="W16" s="553"/>
      <c r="X16" s="388"/>
      <c r="Y16" s="533"/>
      <c r="Z16" s="267"/>
      <c r="AA16" s="267"/>
      <c r="AB16" s="267"/>
      <c r="AC16" s="307"/>
      <c r="AD16" s="553"/>
      <c r="AE16" s="180"/>
      <c r="AF16" s="391"/>
      <c r="AG16" s="178"/>
      <c r="AH16" s="178"/>
      <c r="AI16" s="178"/>
      <c r="AJ16" s="308"/>
      <c r="AK16" s="216"/>
      <c r="AL16" s="211"/>
      <c r="AM16" s="126"/>
      <c r="AN16" s="536"/>
      <c r="AO16" s="457"/>
      <c r="AP16" s="457"/>
      <c r="AQ16" s="457"/>
      <c r="AR16" s="129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</row>
    <row r="17" spans="1:55" ht="20.149999999999999" customHeight="1">
      <c r="A17" s="551" t="s">
        <v>51</v>
      </c>
      <c r="B17" s="603" t="s">
        <v>94</v>
      </c>
      <c r="C17" s="176" t="s">
        <v>95</v>
      </c>
      <c r="D17" s="533">
        <v>75</v>
      </c>
      <c r="E17" s="184"/>
      <c r="F17" s="184"/>
      <c r="G17" s="267">
        <f t="shared" ref="G17" si="1">D17/100</f>
        <v>0.75</v>
      </c>
      <c r="H17" s="308"/>
      <c r="I17" s="603" t="s">
        <v>36</v>
      </c>
      <c r="J17" s="176" t="s">
        <v>45</v>
      </c>
      <c r="K17" s="533">
        <v>75</v>
      </c>
      <c r="L17" s="184"/>
      <c r="M17" s="184"/>
      <c r="N17" s="274">
        <f t="shared" ref="N17" si="2">K17/100</f>
        <v>0.75</v>
      </c>
      <c r="O17" s="308"/>
      <c r="P17" s="603" t="s">
        <v>36</v>
      </c>
      <c r="Q17" s="176" t="s">
        <v>29</v>
      </c>
      <c r="R17" s="533">
        <v>75</v>
      </c>
      <c r="S17" s="533"/>
      <c r="T17" s="404"/>
      <c r="U17" s="152">
        <f>R17/100</f>
        <v>0.75</v>
      </c>
      <c r="V17" s="426"/>
      <c r="W17" s="603" t="s">
        <v>72</v>
      </c>
      <c r="X17" s="176" t="s">
        <v>49</v>
      </c>
      <c r="Y17" s="533">
        <v>75</v>
      </c>
      <c r="Z17" s="184"/>
      <c r="AA17" s="184"/>
      <c r="AB17" s="267">
        <f t="shared" ref="AB17" si="3">Y17/100</f>
        <v>0.75</v>
      </c>
      <c r="AC17" s="307"/>
      <c r="AD17" s="551" t="s">
        <v>108</v>
      </c>
      <c r="AE17" s="176" t="s">
        <v>49</v>
      </c>
      <c r="AF17" s="533">
        <v>75</v>
      </c>
      <c r="AG17" s="291"/>
      <c r="AH17" s="291"/>
      <c r="AI17" s="257">
        <f>AF17/100</f>
        <v>0.75</v>
      </c>
      <c r="AJ17" s="308"/>
      <c r="AK17" s="217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</row>
    <row r="18" spans="1:55" ht="20.149999999999999" customHeight="1">
      <c r="A18" s="552"/>
      <c r="B18" s="604"/>
      <c r="C18" s="563" t="s">
        <v>40</v>
      </c>
      <c r="D18" s="533"/>
      <c r="E18" s="267"/>
      <c r="F18" s="267"/>
      <c r="G18" s="267"/>
      <c r="H18" s="308"/>
      <c r="I18" s="604"/>
      <c r="J18" s="563" t="s">
        <v>44</v>
      </c>
      <c r="K18" s="176"/>
      <c r="L18" s="267"/>
      <c r="M18" s="267"/>
      <c r="N18" s="267"/>
      <c r="O18" s="308"/>
      <c r="P18" s="604"/>
      <c r="Q18" s="563" t="s">
        <v>44</v>
      </c>
      <c r="R18" s="176"/>
      <c r="S18" s="533"/>
      <c r="T18" s="404"/>
      <c r="U18" s="405"/>
      <c r="V18" s="426"/>
      <c r="W18" s="604"/>
      <c r="X18" s="563" t="s">
        <v>40</v>
      </c>
      <c r="Y18" s="533"/>
      <c r="Z18" s="267"/>
      <c r="AA18" s="267"/>
      <c r="AB18" s="267"/>
      <c r="AC18" s="307"/>
      <c r="AD18" s="552"/>
      <c r="AE18" s="698" t="s">
        <v>165</v>
      </c>
      <c r="AF18" s="176"/>
      <c r="AG18" s="291"/>
      <c r="AH18" s="291"/>
      <c r="AI18" s="291"/>
      <c r="AJ18" s="308"/>
      <c r="AK18" s="217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</row>
    <row r="19" spans="1:55" ht="20.149999999999999" customHeight="1">
      <c r="A19" s="552"/>
      <c r="B19" s="604"/>
      <c r="C19" s="669"/>
      <c r="D19" s="176"/>
      <c r="E19" s="267"/>
      <c r="F19" s="267"/>
      <c r="G19" s="267"/>
      <c r="H19" s="308"/>
      <c r="I19" s="604"/>
      <c r="J19" s="564"/>
      <c r="K19" s="176"/>
      <c r="L19" s="267"/>
      <c r="M19" s="267"/>
      <c r="N19" s="267"/>
      <c r="O19" s="308"/>
      <c r="P19" s="604"/>
      <c r="Q19" s="564"/>
      <c r="R19" s="176"/>
      <c r="S19" s="533"/>
      <c r="T19" s="404"/>
      <c r="U19" s="405"/>
      <c r="V19" s="133"/>
      <c r="W19" s="604"/>
      <c r="X19" s="669"/>
      <c r="Y19" s="176"/>
      <c r="Z19" s="267"/>
      <c r="AA19" s="267"/>
      <c r="AB19" s="267"/>
      <c r="AC19" s="307"/>
      <c r="AD19" s="552"/>
      <c r="AE19" s="699"/>
      <c r="AF19" s="176"/>
      <c r="AG19" s="291"/>
      <c r="AH19" s="291"/>
      <c r="AI19" s="291"/>
      <c r="AJ19" s="308"/>
      <c r="AK19" s="217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</row>
    <row r="20" spans="1:55" ht="20.149999999999999" customHeight="1">
      <c r="A20" s="552"/>
      <c r="B20" s="604"/>
      <c r="C20" s="669"/>
      <c r="D20" s="533"/>
      <c r="E20" s="267"/>
      <c r="F20" s="267"/>
      <c r="G20" s="267"/>
      <c r="H20" s="308"/>
      <c r="I20" s="604"/>
      <c r="J20" s="564"/>
      <c r="K20" s="176"/>
      <c r="L20" s="267"/>
      <c r="M20" s="267"/>
      <c r="N20" s="267"/>
      <c r="O20" s="308"/>
      <c r="P20" s="604"/>
      <c r="Q20" s="564"/>
      <c r="R20" s="176"/>
      <c r="S20" s="533"/>
      <c r="T20" s="404"/>
      <c r="U20" s="405"/>
      <c r="V20" s="133"/>
      <c r="W20" s="604"/>
      <c r="X20" s="669"/>
      <c r="Y20" s="533"/>
      <c r="Z20" s="267"/>
      <c r="AA20" s="267"/>
      <c r="AB20" s="267"/>
      <c r="AC20" s="307"/>
      <c r="AD20" s="552"/>
      <c r="AE20" s="699"/>
      <c r="AF20" s="533"/>
      <c r="AG20" s="291"/>
      <c r="AH20" s="291"/>
      <c r="AI20" s="291"/>
      <c r="AJ20" s="308"/>
      <c r="AK20" s="217"/>
      <c r="AM20" s="179"/>
      <c r="AN20" s="697"/>
      <c r="AO20" s="536"/>
      <c r="AP20" s="536"/>
      <c r="AQ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</row>
    <row r="21" spans="1:55" ht="20.149999999999999" customHeight="1">
      <c r="A21" s="553"/>
      <c r="B21" s="605"/>
      <c r="C21" s="670"/>
      <c r="D21" s="391"/>
      <c r="E21" s="267"/>
      <c r="F21" s="267"/>
      <c r="G21" s="267"/>
      <c r="H21" s="308"/>
      <c r="I21" s="605"/>
      <c r="J21" s="565"/>
      <c r="K21" s="176"/>
      <c r="L21" s="267"/>
      <c r="M21" s="267"/>
      <c r="N21" s="267"/>
      <c r="O21" s="308"/>
      <c r="P21" s="605"/>
      <c r="Q21" s="565"/>
      <c r="R21" s="533"/>
      <c r="S21" s="184"/>
      <c r="T21" s="406"/>
      <c r="U21" s="152"/>
      <c r="V21" s="133"/>
      <c r="W21" s="605"/>
      <c r="X21" s="670"/>
      <c r="Y21" s="533"/>
      <c r="Z21" s="267"/>
      <c r="AA21" s="267"/>
      <c r="AB21" s="267"/>
      <c r="AC21" s="307"/>
      <c r="AD21" s="553"/>
      <c r="AE21" s="700"/>
      <c r="AF21" s="533"/>
      <c r="AG21" s="291"/>
      <c r="AH21" s="291"/>
      <c r="AI21" s="291"/>
      <c r="AJ21" s="308"/>
      <c r="AK21" s="217"/>
      <c r="AM21" s="179"/>
      <c r="AN21" s="697"/>
      <c r="AO21" s="536"/>
      <c r="AP21" s="536"/>
      <c r="AQ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</row>
    <row r="22" spans="1:55" ht="20.149999999999999" customHeight="1">
      <c r="A22" s="679" t="s">
        <v>28</v>
      </c>
      <c r="B22" s="630" t="s">
        <v>301</v>
      </c>
      <c r="C22" s="386" t="s">
        <v>303</v>
      </c>
      <c r="D22" s="391">
        <v>15</v>
      </c>
      <c r="E22" s="291"/>
      <c r="F22" s="291"/>
      <c r="G22" s="257">
        <f>D22/100</f>
        <v>0.15</v>
      </c>
      <c r="H22" s="308"/>
      <c r="I22" s="630" t="s">
        <v>223</v>
      </c>
      <c r="J22" s="533" t="s">
        <v>161</v>
      </c>
      <c r="K22" s="533">
        <v>15</v>
      </c>
      <c r="L22" s="291"/>
      <c r="M22" s="291">
        <f>K22/35</f>
        <v>0.42857142857142855</v>
      </c>
      <c r="N22" s="257"/>
      <c r="O22" s="308"/>
      <c r="P22" s="560" t="s">
        <v>266</v>
      </c>
      <c r="Q22" s="394" t="s">
        <v>213</v>
      </c>
      <c r="R22" s="180">
        <v>20</v>
      </c>
      <c r="S22" s="302"/>
      <c r="T22" s="257"/>
      <c r="U22" s="257">
        <f>R22/100</f>
        <v>0.2</v>
      </c>
      <c r="V22" s="424"/>
      <c r="W22" s="557" t="s">
        <v>142</v>
      </c>
      <c r="X22" s="388" t="s">
        <v>188</v>
      </c>
      <c r="Y22" s="533">
        <v>8</v>
      </c>
      <c r="Z22" s="539"/>
      <c r="AA22" s="539"/>
      <c r="AB22" s="267">
        <f t="shared" ref="AB22" si="4">Y22/100</f>
        <v>0.08</v>
      </c>
      <c r="AC22" s="307"/>
      <c r="AD22" s="551" t="s">
        <v>382</v>
      </c>
      <c r="AE22" s="386" t="s">
        <v>300</v>
      </c>
      <c r="AF22" s="391">
        <v>25</v>
      </c>
      <c r="AG22" s="291"/>
      <c r="AH22" s="291"/>
      <c r="AI22" s="267">
        <f>AF22/100</f>
        <v>0.25</v>
      </c>
      <c r="AJ22" s="308"/>
      <c r="AK22" s="216"/>
      <c r="AM22" s="179"/>
      <c r="AN22" s="697"/>
      <c r="AO22" s="536"/>
      <c r="AP22" s="536"/>
      <c r="AQ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</row>
    <row r="23" spans="1:55" ht="20.149999999999999" customHeight="1">
      <c r="A23" s="679"/>
      <c r="B23" s="631"/>
      <c r="C23" s="386" t="s">
        <v>302</v>
      </c>
      <c r="D23" s="533">
        <v>10</v>
      </c>
      <c r="E23" s="291"/>
      <c r="F23" s="291">
        <f>D23/55</f>
        <v>0.18181818181818182</v>
      </c>
      <c r="G23" s="291"/>
      <c r="H23" s="174"/>
      <c r="I23" s="631"/>
      <c r="J23" s="176" t="s">
        <v>224</v>
      </c>
      <c r="K23" s="533">
        <v>15</v>
      </c>
      <c r="L23" s="291"/>
      <c r="M23" s="291"/>
      <c r="N23" s="257">
        <f>K23/100</f>
        <v>0.15</v>
      </c>
      <c r="O23" s="308"/>
      <c r="P23" s="560"/>
      <c r="Q23" s="394" t="s">
        <v>184</v>
      </c>
      <c r="R23" s="180">
        <v>15</v>
      </c>
      <c r="S23" s="261"/>
      <c r="T23" s="261">
        <f>R23*0.65/35</f>
        <v>0.27857142857142858</v>
      </c>
      <c r="U23" s="302"/>
      <c r="V23" s="424"/>
      <c r="W23" s="558"/>
      <c r="X23" s="388" t="s">
        <v>133</v>
      </c>
      <c r="Y23" s="533">
        <v>8</v>
      </c>
      <c r="Z23" s="539"/>
      <c r="AA23" s="539">
        <f>Y23/55</f>
        <v>0.14545454545454545</v>
      </c>
      <c r="AB23" s="267"/>
      <c r="AC23" s="307"/>
      <c r="AD23" s="701"/>
      <c r="AE23" s="479" t="s">
        <v>208</v>
      </c>
      <c r="AF23" s="391">
        <v>10</v>
      </c>
      <c r="AG23" s="539"/>
      <c r="AH23" s="539">
        <f>AF23/50</f>
        <v>0.2</v>
      </c>
      <c r="AI23" s="267">
        <f>AF23/100</f>
        <v>0.1</v>
      </c>
      <c r="AJ23" s="308"/>
      <c r="AK23" s="216"/>
      <c r="AM23" s="179"/>
      <c r="AN23" s="697"/>
      <c r="AO23" s="227"/>
      <c r="AP23" s="227"/>
      <c r="AQ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</row>
    <row r="24" spans="1:55" ht="20.149999999999999" customHeight="1">
      <c r="A24" s="679"/>
      <c r="B24" s="631"/>
      <c r="C24" s="394" t="s">
        <v>304</v>
      </c>
      <c r="D24" s="176" t="s">
        <v>299</v>
      </c>
      <c r="E24" s="291"/>
      <c r="F24" s="291"/>
      <c r="G24" s="291"/>
      <c r="H24" s="174"/>
      <c r="I24" s="631"/>
      <c r="J24" s="176" t="s">
        <v>196</v>
      </c>
      <c r="K24" s="176" t="s">
        <v>117</v>
      </c>
      <c r="L24" s="291"/>
      <c r="M24" s="291"/>
      <c r="N24" s="291"/>
      <c r="O24" s="174"/>
      <c r="P24" s="560"/>
      <c r="Q24" s="180"/>
      <c r="R24" s="176"/>
      <c r="S24" s="291"/>
      <c r="T24" s="291"/>
      <c r="U24" s="302"/>
      <c r="V24" s="91"/>
      <c r="W24" s="558"/>
      <c r="X24" s="388"/>
      <c r="Y24" s="533"/>
      <c r="Z24" s="539"/>
      <c r="AA24" s="539"/>
      <c r="AB24" s="267"/>
      <c r="AC24" s="307"/>
      <c r="AD24" s="701"/>
      <c r="AE24" s="386"/>
      <c r="AF24" s="391"/>
      <c r="AG24" s="539"/>
      <c r="AH24" s="539"/>
      <c r="AI24" s="267"/>
      <c r="AJ24" s="308"/>
      <c r="AK24" s="216"/>
      <c r="AM24" s="179"/>
      <c r="AN24" s="697"/>
      <c r="AO24" s="105"/>
      <c r="AP24" s="105"/>
      <c r="AQ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</row>
    <row r="25" spans="1:55" ht="20.149999999999999" customHeight="1">
      <c r="A25" s="679"/>
      <c r="B25" s="631"/>
      <c r="C25" s="180"/>
      <c r="D25" s="533"/>
      <c r="E25" s="291"/>
      <c r="F25" s="291"/>
      <c r="G25" s="291"/>
      <c r="H25" s="174"/>
      <c r="I25" s="631"/>
      <c r="J25" s="176"/>
      <c r="K25" s="176"/>
      <c r="L25" s="291"/>
      <c r="M25" s="291"/>
      <c r="N25" s="291"/>
      <c r="O25" s="174"/>
      <c r="P25" s="560"/>
      <c r="Q25" s="432"/>
      <c r="R25" s="176"/>
      <c r="S25" s="291"/>
      <c r="T25" s="291"/>
      <c r="U25" s="291"/>
      <c r="V25" s="91"/>
      <c r="W25" s="558"/>
      <c r="X25" s="176"/>
      <c r="Y25" s="176"/>
      <c r="Z25" s="283"/>
      <c r="AA25" s="283"/>
      <c r="AB25" s="283"/>
      <c r="AC25" s="174"/>
      <c r="AD25" s="701"/>
      <c r="AE25" s="386"/>
      <c r="AF25" s="391"/>
      <c r="AG25" s="291"/>
      <c r="AH25" s="291"/>
      <c r="AI25" s="267"/>
      <c r="AJ25" s="308"/>
      <c r="AK25" s="216"/>
      <c r="AL25" s="62"/>
      <c r="AM25" s="179"/>
      <c r="AN25" s="179"/>
      <c r="AO25" s="179"/>
      <c r="AP25" s="179"/>
      <c r="AQ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</row>
    <row r="26" spans="1:55" ht="20.149999999999999" customHeight="1">
      <c r="A26" s="679"/>
      <c r="B26" s="632"/>
      <c r="C26" s="504"/>
      <c r="D26" s="533"/>
      <c r="E26" s="291"/>
      <c r="F26" s="291"/>
      <c r="G26" s="291"/>
      <c r="H26" s="174"/>
      <c r="I26" s="632"/>
      <c r="J26" s="176"/>
      <c r="K26" s="176"/>
      <c r="L26" s="291"/>
      <c r="M26" s="291"/>
      <c r="N26" s="291"/>
      <c r="O26" s="174"/>
      <c r="P26" s="560"/>
      <c r="Q26" s="150"/>
      <c r="R26" s="176"/>
      <c r="S26" s="291"/>
      <c r="T26" s="291"/>
      <c r="U26" s="291"/>
      <c r="V26" s="184"/>
      <c r="W26" s="559"/>
      <c r="X26" s="183"/>
      <c r="Y26" s="182"/>
      <c r="Z26" s="267"/>
      <c r="AA26" s="267"/>
      <c r="AB26" s="267"/>
      <c r="AC26" s="174"/>
      <c r="AD26" s="702"/>
      <c r="AE26" s="386"/>
      <c r="AF26" s="391"/>
      <c r="AG26" s="291"/>
      <c r="AH26" s="291"/>
      <c r="AI26" s="291"/>
      <c r="AJ26" s="308"/>
      <c r="AK26" s="216"/>
      <c r="AL26" s="62"/>
      <c r="AM26" s="179"/>
      <c r="AN26" s="179"/>
      <c r="AO26" s="179"/>
      <c r="AP26" s="179"/>
      <c r="AQ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</row>
    <row r="27" spans="1:55">
      <c r="A27" s="527" t="s">
        <v>89</v>
      </c>
      <c r="B27" s="527"/>
      <c r="C27" s="104"/>
      <c r="D27" s="75"/>
      <c r="E27" s="75"/>
      <c r="F27" s="75"/>
      <c r="G27" s="75"/>
      <c r="H27" s="174"/>
      <c r="I27" s="527" t="s">
        <v>89</v>
      </c>
      <c r="J27" s="232" t="str">
        <f>月菜單!H16</f>
        <v>水果</v>
      </c>
      <c r="K27" s="178"/>
      <c r="L27" s="75"/>
      <c r="M27" s="75"/>
      <c r="N27" s="75"/>
      <c r="O27" s="174"/>
      <c r="P27" s="532" t="s">
        <v>89</v>
      </c>
      <c r="Q27" s="175">
        <f>月菜單!H17</f>
        <v>0</v>
      </c>
      <c r="R27" s="481" t="s">
        <v>112</v>
      </c>
      <c r="S27" s="75"/>
      <c r="T27" s="75"/>
      <c r="U27" s="75"/>
      <c r="V27" s="174"/>
      <c r="W27" s="541" t="s">
        <v>43</v>
      </c>
      <c r="X27" s="533" t="str">
        <f>月菜單!H18</f>
        <v>水果</v>
      </c>
      <c r="Y27" s="57" t="s">
        <v>86</v>
      </c>
      <c r="Z27" s="75"/>
      <c r="AA27" s="75"/>
      <c r="AB27" s="75"/>
      <c r="AC27" s="174"/>
      <c r="AD27" s="527" t="s">
        <v>89</v>
      </c>
      <c r="AE27" s="533"/>
      <c r="AF27" s="57"/>
      <c r="AG27" s="75"/>
      <c r="AH27" s="75"/>
      <c r="AI27" s="75"/>
      <c r="AJ27" s="174"/>
      <c r="AK27" s="179"/>
      <c r="AL27" s="179"/>
      <c r="AM27" s="179"/>
      <c r="AN27" s="179"/>
      <c r="AO27" s="179"/>
      <c r="AP27" s="126"/>
      <c r="AQ27" s="126"/>
      <c r="AR27" s="179"/>
      <c r="AS27" s="179"/>
      <c r="AT27" s="179"/>
    </row>
    <row r="28" spans="1:55" ht="17.5" thickBot="1">
      <c r="A28" s="348" t="s">
        <v>90</v>
      </c>
      <c r="B28" s="85" t="str">
        <f>月菜單!I15</f>
        <v>水果(德文)</v>
      </c>
      <c r="C28" s="538" t="s">
        <v>288</v>
      </c>
      <c r="D28" s="86"/>
      <c r="E28" s="284"/>
      <c r="F28" s="284"/>
      <c r="G28" s="284"/>
      <c r="H28" s="184"/>
      <c r="I28" s="85" t="s">
        <v>0</v>
      </c>
      <c r="K28" s="413"/>
      <c r="L28" s="284"/>
      <c r="M28" s="284"/>
      <c r="N28" s="284"/>
      <c r="O28" s="87"/>
      <c r="P28" s="85" t="s">
        <v>0</v>
      </c>
      <c r="Q28" s="486"/>
      <c r="R28" s="486"/>
      <c r="S28" s="290"/>
      <c r="T28" s="290"/>
      <c r="U28" s="290"/>
      <c r="V28" s="87"/>
      <c r="W28" s="527" t="s">
        <v>0</v>
      </c>
      <c r="X28" s="186"/>
      <c r="Y28" s="86"/>
      <c r="Z28" s="284"/>
      <c r="AA28" s="284"/>
      <c r="AB28" s="284"/>
      <c r="AC28" s="174"/>
      <c r="AD28" s="85" t="s">
        <v>0</v>
      </c>
      <c r="AE28" s="538" t="str">
        <f>月菜單!I19</f>
        <v>桂格燕麥飲</v>
      </c>
      <c r="AF28" s="86"/>
      <c r="AG28" s="284"/>
      <c r="AH28" s="284"/>
      <c r="AI28" s="284"/>
      <c r="AJ28" s="174"/>
      <c r="AL28" s="179"/>
      <c r="AM28" s="179"/>
      <c r="AN28" s="179"/>
      <c r="AO28" s="179"/>
      <c r="AP28" s="179"/>
      <c r="AQ28" s="179"/>
    </row>
    <row r="29" spans="1:55" ht="20.149999999999999" customHeight="1">
      <c r="A29" s="680" t="s">
        <v>15</v>
      </c>
      <c r="B29" s="574" t="s">
        <v>16</v>
      </c>
      <c r="C29" s="683"/>
      <c r="D29" s="349"/>
      <c r="E29" s="337">
        <f>SUM(E5:E28)</f>
        <v>6.333333333333333</v>
      </c>
      <c r="F29" s="336">
        <f>SUM(F5:F28)</f>
        <v>2.6103896103896105</v>
      </c>
      <c r="G29" s="337">
        <f>SUM(G5:G28)</f>
        <v>1.55</v>
      </c>
      <c r="H29" s="335"/>
      <c r="I29" s="574" t="s">
        <v>16</v>
      </c>
      <c r="J29" s="629"/>
      <c r="K29" s="334"/>
      <c r="L29" s="337">
        <f>SUM(L5:L28)</f>
        <v>5.3428571428571425</v>
      </c>
      <c r="M29" s="336">
        <f>SUM(M5:M28)</f>
        <v>2.5785714285714283</v>
      </c>
      <c r="N29" s="337">
        <f>SUM(N5:N28)</f>
        <v>1.75</v>
      </c>
      <c r="O29" s="335"/>
      <c r="P29" s="671" t="s">
        <v>16</v>
      </c>
      <c r="Q29" s="672"/>
      <c r="R29" s="482"/>
      <c r="S29" s="483">
        <f>SUM(S5:S28)</f>
        <v>5.3333333333333339</v>
      </c>
      <c r="T29" s="484">
        <f>SUM(T5:T28)</f>
        <v>3.05</v>
      </c>
      <c r="U29" s="483">
        <f>SUM(U5:U28)</f>
        <v>1.45</v>
      </c>
      <c r="V29" s="485"/>
      <c r="W29" s="574" t="s">
        <v>16</v>
      </c>
      <c r="X29" s="683"/>
      <c r="Y29" s="332"/>
      <c r="Z29" s="337">
        <f>SUM(Z5:Z28)</f>
        <v>6</v>
      </c>
      <c r="AA29" s="336">
        <f>SUM(AA5:AA28)</f>
        <v>3.0425974025974027</v>
      </c>
      <c r="AB29" s="337">
        <f>SUM(AB5:AB28)</f>
        <v>1.48</v>
      </c>
      <c r="AC29" s="335"/>
      <c r="AD29" s="574" t="s">
        <v>69</v>
      </c>
      <c r="AE29" s="629"/>
      <c r="AF29" s="528"/>
      <c r="AG29" s="337">
        <f>SUM(AG5:AG28)</f>
        <v>6.0294117647058822</v>
      </c>
      <c r="AH29" s="336">
        <f>SUM(AH5:AH28)</f>
        <v>2.5142857142857147</v>
      </c>
      <c r="AI29" s="337">
        <f>SUM(AI5:AI28)</f>
        <v>1.5500000000000003</v>
      </c>
      <c r="AJ29" s="534"/>
      <c r="AK29" s="665"/>
      <c r="AL29" s="665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</row>
    <row r="30" spans="1:55" ht="20.149999999999999" customHeight="1">
      <c r="A30" s="681"/>
      <c r="B30" s="568" t="s">
        <v>91</v>
      </c>
      <c r="C30" s="569"/>
      <c r="D30" s="293">
        <f>E29</f>
        <v>6.333333333333333</v>
      </c>
      <c r="E30" s="267"/>
      <c r="F30" s="267"/>
      <c r="G30" s="267"/>
      <c r="H30" s="174"/>
      <c r="I30" s="568" t="s">
        <v>52</v>
      </c>
      <c r="J30" s="684"/>
      <c r="K30" s="414">
        <f>L29</f>
        <v>5.3428571428571425</v>
      </c>
      <c r="L30" s="267"/>
      <c r="M30" s="267"/>
      <c r="N30" s="267"/>
      <c r="O30" s="174"/>
      <c r="P30" s="568" t="s">
        <v>52</v>
      </c>
      <c r="Q30" s="569"/>
      <c r="R30" s="293">
        <f>S29</f>
        <v>5.3333333333333339</v>
      </c>
      <c r="S30" s="267"/>
      <c r="T30" s="267"/>
      <c r="U30" s="267"/>
      <c r="V30" s="88"/>
      <c r="W30" s="568" t="s">
        <v>52</v>
      </c>
      <c r="X30" s="569"/>
      <c r="Y30" s="293">
        <f>Z29</f>
        <v>6</v>
      </c>
      <c r="Z30" s="267"/>
      <c r="AA30" s="267"/>
      <c r="AB30" s="267"/>
      <c r="AC30" s="174"/>
      <c r="AD30" s="568" t="s">
        <v>70</v>
      </c>
      <c r="AE30" s="569"/>
      <c r="AF30" s="293">
        <f>AG29</f>
        <v>6.0294117647058822</v>
      </c>
      <c r="AG30" s="267"/>
      <c r="AH30" s="267"/>
      <c r="AI30" s="267"/>
      <c r="AJ30" s="88"/>
      <c r="AK30" s="665"/>
      <c r="AL30" s="665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</row>
    <row r="31" spans="1:55" ht="20.149999999999999" customHeight="1">
      <c r="A31" s="681"/>
      <c r="B31" s="568" t="s">
        <v>34</v>
      </c>
      <c r="C31" s="569"/>
      <c r="D31" s="185">
        <f>F29</f>
        <v>2.6103896103896105</v>
      </c>
      <c r="E31" s="268"/>
      <c r="F31" s="268"/>
      <c r="G31" s="268"/>
      <c r="H31" s="174"/>
      <c r="I31" s="568" t="s">
        <v>34</v>
      </c>
      <c r="J31" s="684"/>
      <c r="K31" s="415">
        <f>M29</f>
        <v>2.5785714285714283</v>
      </c>
      <c r="L31" s="268"/>
      <c r="M31" s="268"/>
      <c r="N31" s="268"/>
      <c r="O31" s="174"/>
      <c r="P31" s="568" t="s">
        <v>34</v>
      </c>
      <c r="Q31" s="569"/>
      <c r="R31" s="185">
        <f>T29</f>
        <v>3.05</v>
      </c>
      <c r="S31" s="268"/>
      <c r="T31" s="268"/>
      <c r="U31" s="268"/>
      <c r="V31" s="88"/>
      <c r="W31" s="568" t="s">
        <v>34</v>
      </c>
      <c r="X31" s="569"/>
      <c r="Y31" s="185">
        <f>AA29</f>
        <v>3.0425974025974027</v>
      </c>
      <c r="Z31" s="268"/>
      <c r="AA31" s="268"/>
      <c r="AB31" s="268"/>
      <c r="AC31" s="174"/>
      <c r="AD31" s="568" t="s">
        <v>71</v>
      </c>
      <c r="AE31" s="569"/>
      <c r="AF31" s="185">
        <f>AH29</f>
        <v>2.5142857142857147</v>
      </c>
      <c r="AG31" s="268"/>
      <c r="AH31" s="268"/>
      <c r="AI31" s="268"/>
      <c r="AJ31" s="174"/>
      <c r="AK31" s="665"/>
      <c r="AL31" s="665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</row>
    <row r="32" spans="1:55" ht="20.149999999999999" customHeight="1">
      <c r="A32" s="681"/>
      <c r="B32" s="568" t="s">
        <v>383</v>
      </c>
      <c r="C32" s="569"/>
      <c r="D32" s="185">
        <f>G29</f>
        <v>1.55</v>
      </c>
      <c r="E32" s="268"/>
      <c r="F32" s="268"/>
      <c r="G32" s="268"/>
      <c r="H32" s="174"/>
      <c r="I32" s="568" t="s">
        <v>383</v>
      </c>
      <c r="J32" s="684"/>
      <c r="K32" s="415">
        <f>N29</f>
        <v>1.75</v>
      </c>
      <c r="L32" s="268"/>
      <c r="M32" s="268"/>
      <c r="N32" s="268"/>
      <c r="O32" s="174"/>
      <c r="P32" s="568" t="s">
        <v>383</v>
      </c>
      <c r="Q32" s="569"/>
      <c r="R32" s="185">
        <f>U29</f>
        <v>1.45</v>
      </c>
      <c r="S32" s="268"/>
      <c r="T32" s="268"/>
      <c r="U32" s="268"/>
      <c r="V32" s="88"/>
      <c r="W32" s="568" t="s">
        <v>383</v>
      </c>
      <c r="X32" s="569"/>
      <c r="Y32" s="185">
        <f>AB29</f>
        <v>1.48</v>
      </c>
      <c r="Z32" s="268"/>
      <c r="AA32" s="268"/>
      <c r="AB32" s="268"/>
      <c r="AC32" s="174"/>
      <c r="AD32" s="568" t="s">
        <v>383</v>
      </c>
      <c r="AE32" s="569"/>
      <c r="AF32" s="185">
        <f>AI29</f>
        <v>1.5500000000000003</v>
      </c>
      <c r="AG32" s="268"/>
      <c r="AH32" s="268"/>
      <c r="AI32" s="268"/>
      <c r="AJ32" s="212"/>
      <c r="AK32" s="665"/>
      <c r="AL32" s="665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</row>
    <row r="33" spans="1:55">
      <c r="A33" s="681"/>
      <c r="B33" s="568" t="s">
        <v>384</v>
      </c>
      <c r="C33" s="569"/>
      <c r="D33" s="111"/>
      <c r="E33" s="269"/>
      <c r="F33" s="269"/>
      <c r="G33" s="269"/>
      <c r="H33" s="174"/>
      <c r="I33" s="568" t="s">
        <v>384</v>
      </c>
      <c r="J33" s="684"/>
      <c r="K33" s="416">
        <v>1</v>
      </c>
      <c r="L33" s="269"/>
      <c r="M33" s="428"/>
      <c r="N33" s="269"/>
      <c r="O33" s="174"/>
      <c r="P33" s="568" t="s">
        <v>384</v>
      </c>
      <c r="Q33" s="569"/>
      <c r="R33" s="111"/>
      <c r="S33" s="269"/>
      <c r="T33" s="269"/>
      <c r="U33" s="269"/>
      <c r="V33" s="88"/>
      <c r="W33" s="568" t="s">
        <v>384</v>
      </c>
      <c r="X33" s="569"/>
      <c r="Y33" s="111">
        <v>1</v>
      </c>
      <c r="Z33" s="269"/>
      <c r="AA33" s="269"/>
      <c r="AB33" s="269"/>
      <c r="AC33" s="174"/>
      <c r="AD33" s="568" t="s">
        <v>384</v>
      </c>
      <c r="AE33" s="569"/>
      <c r="AF33" s="111"/>
      <c r="AG33" s="269"/>
      <c r="AH33" s="269"/>
      <c r="AI33" s="269"/>
      <c r="AJ33" s="174"/>
      <c r="AK33" s="665"/>
      <c r="AL33" s="665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</row>
    <row r="34" spans="1:55" ht="16.5" customHeight="1">
      <c r="A34" s="681"/>
      <c r="B34" s="570" t="s">
        <v>11</v>
      </c>
      <c r="C34" s="571"/>
      <c r="D34" s="89"/>
      <c r="E34" s="270"/>
      <c r="F34" s="270"/>
      <c r="G34" s="270"/>
      <c r="H34" s="54"/>
      <c r="I34" s="570" t="s">
        <v>11</v>
      </c>
      <c r="J34" s="675"/>
      <c r="K34" s="417"/>
      <c r="L34" s="270"/>
      <c r="M34" s="270"/>
      <c r="N34" s="270"/>
      <c r="O34" s="54"/>
      <c r="P34" s="570" t="s">
        <v>11</v>
      </c>
      <c r="Q34" s="571"/>
      <c r="R34" s="89"/>
      <c r="S34" s="270"/>
      <c r="T34" s="270"/>
      <c r="U34" s="270"/>
      <c r="V34" s="88"/>
      <c r="W34" s="570" t="s">
        <v>11</v>
      </c>
      <c r="X34" s="571"/>
      <c r="Y34" s="89"/>
      <c r="Z34" s="270"/>
      <c r="AA34" s="270"/>
      <c r="AB34" s="270"/>
      <c r="AC34" s="54"/>
      <c r="AD34" s="568" t="s">
        <v>11</v>
      </c>
      <c r="AE34" s="569"/>
      <c r="AF34" s="89"/>
      <c r="AG34" s="270"/>
      <c r="AH34" s="270"/>
      <c r="AI34" s="270"/>
      <c r="AJ34" s="54"/>
      <c r="AK34" s="665"/>
      <c r="AL34" s="665"/>
    </row>
    <row r="35" spans="1:55" s="36" customFormat="1">
      <c r="A35" s="681"/>
      <c r="B35" s="568" t="s">
        <v>92</v>
      </c>
      <c r="C35" s="569"/>
      <c r="D35" s="168">
        <v>2.5</v>
      </c>
      <c r="E35" s="271"/>
      <c r="F35" s="271"/>
      <c r="G35" s="271"/>
      <c r="H35" s="118"/>
      <c r="I35" s="568" t="s">
        <v>10</v>
      </c>
      <c r="J35" s="684"/>
      <c r="K35" s="418">
        <v>2.5</v>
      </c>
      <c r="L35" s="271"/>
      <c r="M35" s="271"/>
      <c r="N35" s="271"/>
      <c r="O35" s="118"/>
      <c r="P35" s="568" t="s">
        <v>10</v>
      </c>
      <c r="Q35" s="569"/>
      <c r="R35" s="168">
        <v>2.5</v>
      </c>
      <c r="S35" s="271"/>
      <c r="T35" s="271"/>
      <c r="U35" s="271"/>
      <c r="V35" s="88"/>
      <c r="W35" s="628" t="s">
        <v>10</v>
      </c>
      <c r="X35" s="628"/>
      <c r="Y35" s="168">
        <v>2.5</v>
      </c>
      <c r="Z35" s="271"/>
      <c r="AA35" s="271"/>
      <c r="AB35" s="271"/>
      <c r="AC35" s="118"/>
      <c r="AD35" s="568" t="s">
        <v>10</v>
      </c>
      <c r="AE35" s="569"/>
      <c r="AF35" s="168">
        <v>2.5</v>
      </c>
      <c r="AG35" s="271"/>
      <c r="AH35" s="271"/>
      <c r="AI35" s="271"/>
      <c r="AJ35" s="101"/>
      <c r="AK35" s="665"/>
      <c r="AL35" s="665"/>
    </row>
    <row r="36" spans="1:55" s="36" customFormat="1" ht="17.5" thickBot="1">
      <c r="A36" s="682"/>
      <c r="B36" s="612" t="s">
        <v>93</v>
      </c>
      <c r="C36" s="614"/>
      <c r="D36" s="282">
        <f>D30*70+D31*75+D32*25+D33*60+D34*120+D35*45</f>
        <v>790.36255411255411</v>
      </c>
      <c r="E36" s="272"/>
      <c r="F36" s="272"/>
      <c r="G36" s="272"/>
      <c r="H36" s="116"/>
      <c r="I36" s="673" t="s">
        <v>84</v>
      </c>
      <c r="J36" s="674"/>
      <c r="K36" s="419">
        <f>K30*70+K31*75+K32*25+K33*60+K34*120+K35*45</f>
        <v>783.64285714285711</v>
      </c>
      <c r="L36" s="272"/>
      <c r="M36" s="272"/>
      <c r="N36" s="272"/>
      <c r="O36" s="116"/>
      <c r="P36" s="673" t="s">
        <v>84</v>
      </c>
      <c r="Q36" s="703"/>
      <c r="R36" s="282">
        <f>R30*70+R31*75+R32*25+R33*60+R34*120+R35*45</f>
        <v>750.83333333333337</v>
      </c>
      <c r="S36" s="272"/>
      <c r="T36" s="272"/>
      <c r="U36" s="272"/>
      <c r="V36" s="219"/>
      <c r="W36" s="676" t="s">
        <v>84</v>
      </c>
      <c r="X36" s="676"/>
      <c r="Y36" s="282">
        <f>Y30*70+Y31*75+Y32*25+Y33*60+Y34*120+Y35*45</f>
        <v>857.69480519480521</v>
      </c>
      <c r="Z36" s="272"/>
      <c r="AA36" s="272"/>
      <c r="AB36" s="272"/>
      <c r="AC36" s="116"/>
      <c r="AD36" s="666" t="s">
        <v>53</v>
      </c>
      <c r="AE36" s="667"/>
      <c r="AF36" s="282">
        <f>AF30*70+AF31*75+AF32*25+AF33*60+AF34*120+AF35*45</f>
        <v>761.88025210084038</v>
      </c>
      <c r="AG36" s="272"/>
      <c r="AH36" s="272"/>
      <c r="AI36" s="272"/>
      <c r="AJ36" s="213"/>
      <c r="AK36" s="668"/>
      <c r="AL36" s="668"/>
      <c r="AM36" s="125"/>
      <c r="AN36" s="157"/>
    </row>
    <row r="37" spans="1:55" s="40" customFormat="1" ht="19.5">
      <c r="A37" s="656" t="s">
        <v>17</v>
      </c>
      <c r="B37" s="656"/>
      <c r="C37" s="656"/>
      <c r="D37" s="656"/>
      <c r="E37" s="656"/>
      <c r="F37" s="656"/>
      <c r="G37" s="656"/>
      <c r="H37" s="656"/>
      <c r="I37" s="656"/>
      <c r="J37" s="656"/>
      <c r="K37" s="656"/>
      <c r="L37" s="535"/>
      <c r="M37" s="535"/>
      <c r="N37" s="535"/>
      <c r="O37" s="46"/>
      <c r="P37" s="63"/>
      <c r="Q37" s="63"/>
      <c r="R37" s="63"/>
      <c r="S37" s="63"/>
      <c r="T37" s="63"/>
      <c r="U37" s="63"/>
      <c r="V37" s="63"/>
      <c r="W37" s="63"/>
      <c r="X37" s="61"/>
      <c r="Z37" s="63"/>
      <c r="AA37" s="63"/>
      <c r="AB37" s="63"/>
      <c r="AG37" s="63"/>
      <c r="AH37" s="63"/>
      <c r="AI37" s="63"/>
      <c r="AK37" s="61"/>
      <c r="AL37" s="61"/>
      <c r="AM37" s="61"/>
      <c r="AN37" s="61"/>
      <c r="AO37" s="61"/>
    </row>
    <row r="38" spans="1:55" s="42" customFormat="1" ht="19.5">
      <c r="A38" s="606" t="s">
        <v>13</v>
      </c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41"/>
      <c r="AO38" s="41"/>
    </row>
    <row r="39" spans="1:55" s="42" customFormat="1" ht="19.5">
      <c r="A39" s="64" t="s">
        <v>12</v>
      </c>
      <c r="B39" s="64"/>
      <c r="C39" s="64"/>
      <c r="D39" s="41"/>
      <c r="H39" s="46"/>
      <c r="I39" s="46"/>
      <c r="J39" s="46"/>
      <c r="K39" s="64"/>
      <c r="O39" s="45"/>
      <c r="P39" s="46"/>
      <c r="Q39" s="46"/>
      <c r="R39" s="46"/>
      <c r="V39" s="46"/>
      <c r="W39" s="47"/>
      <c r="X39" s="41"/>
      <c r="Y39" s="41"/>
    </row>
    <row r="40" spans="1:55" s="26" customFormat="1" ht="25.5" customHeight="1">
      <c r="A40" s="25"/>
      <c r="B40" s="350" t="s">
        <v>75</v>
      </c>
      <c r="D40" s="25"/>
      <c r="E40" s="25"/>
      <c r="F40" s="25"/>
      <c r="G40" s="25"/>
      <c r="I40" s="350" t="s">
        <v>76</v>
      </c>
      <c r="J40" s="25"/>
      <c r="L40" s="25"/>
      <c r="M40" s="25"/>
      <c r="N40" s="25"/>
      <c r="O40" s="25"/>
      <c r="Q40" s="351" t="s">
        <v>77</v>
      </c>
      <c r="R40" s="25"/>
      <c r="S40" s="25"/>
      <c r="T40" s="25"/>
      <c r="U40" s="25"/>
      <c r="V40" s="25"/>
      <c r="Y40" s="352" t="s">
        <v>78</v>
      </c>
      <c r="Z40" s="25"/>
      <c r="AA40" s="25"/>
      <c r="AB40" s="25"/>
      <c r="AG40" s="25"/>
      <c r="AH40" s="25"/>
      <c r="AI40" s="25"/>
    </row>
    <row r="41" spans="1:55">
      <c r="A41" s="179"/>
      <c r="B41" s="179"/>
      <c r="C41" s="126"/>
      <c r="D41" s="179"/>
      <c r="H41" s="179"/>
      <c r="I41" s="179"/>
      <c r="J41" s="126"/>
      <c r="K41" s="179"/>
      <c r="O41" s="179"/>
      <c r="P41" s="179"/>
      <c r="Q41" s="179"/>
      <c r="R41" s="179"/>
      <c r="V41" s="179"/>
      <c r="W41" s="126"/>
      <c r="X41" s="179"/>
    </row>
    <row r="44" spans="1:55">
      <c r="S44" s="694" t="s">
        <v>229</v>
      </c>
      <c r="T44" s="386" t="s">
        <v>113</v>
      </c>
      <c r="U44" s="176">
        <v>50</v>
      </c>
      <c r="V44" s="176"/>
      <c r="W44" s="176"/>
      <c r="X44" s="539">
        <f>U44/100</f>
        <v>0.5</v>
      </c>
      <c r="Y44" s="307">
        <f t="shared" ref="Y44:Y48" si="5">U44*184/1000</f>
        <v>9.1999999999999993</v>
      </c>
    </row>
    <row r="45" spans="1:55">
      <c r="S45" s="695"/>
      <c r="T45" s="386" t="s">
        <v>161</v>
      </c>
      <c r="U45" s="176">
        <v>15</v>
      </c>
      <c r="V45" s="176"/>
      <c r="W45" s="366">
        <f>U45/35</f>
        <v>0.42857142857142855</v>
      </c>
      <c r="X45" s="176"/>
      <c r="Y45" s="307">
        <f t="shared" si="5"/>
        <v>2.76</v>
      </c>
    </row>
    <row r="46" spans="1:55">
      <c r="S46" s="695"/>
      <c r="T46" s="386" t="s">
        <v>96</v>
      </c>
      <c r="U46" s="176">
        <v>5</v>
      </c>
      <c r="V46" s="176"/>
      <c r="W46" s="176"/>
      <c r="X46" s="539">
        <f>U46/100</f>
        <v>0.05</v>
      </c>
      <c r="Y46" s="307">
        <f t="shared" si="5"/>
        <v>0.92</v>
      </c>
    </row>
    <row r="47" spans="1:55">
      <c r="S47" s="695"/>
      <c r="T47" s="386"/>
      <c r="U47" s="176"/>
      <c r="V47" s="176"/>
      <c r="W47" s="176"/>
      <c r="X47" s="539"/>
      <c r="Y47" s="307">
        <f t="shared" si="5"/>
        <v>0</v>
      </c>
    </row>
    <row r="48" spans="1:55">
      <c r="S48" s="696"/>
      <c r="T48" s="442"/>
      <c r="U48" s="176"/>
      <c r="V48" s="176"/>
      <c r="W48" s="176"/>
      <c r="X48" s="176"/>
      <c r="Y48" s="307">
        <f t="shared" si="5"/>
        <v>0</v>
      </c>
    </row>
    <row r="51" spans="16:29">
      <c r="P51" s="603" t="s">
        <v>114</v>
      </c>
      <c r="Q51" s="152" t="s">
        <v>115</v>
      </c>
      <c r="R51" s="152">
        <v>20</v>
      </c>
      <c r="S51" s="539"/>
      <c r="T51" s="539">
        <f>R51/140</f>
        <v>0.14285714285714285</v>
      </c>
      <c r="U51" s="539"/>
      <c r="X51" s="603" t="s">
        <v>230</v>
      </c>
      <c r="Y51" s="386" t="s">
        <v>231</v>
      </c>
      <c r="Z51" s="176">
        <v>25</v>
      </c>
      <c r="AA51" s="443"/>
      <c r="AB51" s="443"/>
      <c r="AC51" s="539">
        <f>Z51/100</f>
        <v>0.25</v>
      </c>
    </row>
    <row r="52" spans="16:29">
      <c r="P52" s="604"/>
      <c r="Q52" s="152" t="s">
        <v>29</v>
      </c>
      <c r="R52" s="152">
        <v>30</v>
      </c>
      <c r="S52" s="539"/>
      <c r="T52" s="539"/>
      <c r="U52" s="267">
        <f t="shared" ref="U52" si="6">R52/100</f>
        <v>0.3</v>
      </c>
      <c r="X52" s="604"/>
      <c r="Y52" s="386" t="s">
        <v>184</v>
      </c>
      <c r="Z52" s="176">
        <v>15</v>
      </c>
      <c r="AA52" s="443"/>
      <c r="AB52" s="444">
        <f>Z52*0.65/35</f>
        <v>0.27857142857142858</v>
      </c>
      <c r="AC52" s="443"/>
    </row>
    <row r="53" spans="16:29">
      <c r="P53" s="604"/>
      <c r="Q53" s="152" t="s">
        <v>116</v>
      </c>
      <c r="R53" s="152" t="s">
        <v>117</v>
      </c>
      <c r="S53" s="539"/>
      <c r="T53" s="539"/>
      <c r="U53" s="267"/>
      <c r="X53" s="604"/>
      <c r="Y53" s="152"/>
      <c r="Z53" s="152"/>
      <c r="AA53" s="539"/>
      <c r="AB53" s="539"/>
      <c r="AC53" s="539"/>
    </row>
    <row r="54" spans="16:29">
      <c r="P54" s="604"/>
      <c r="Q54" s="151"/>
      <c r="R54" s="151"/>
      <c r="S54" s="283"/>
      <c r="T54" s="283"/>
      <c r="U54" s="283"/>
      <c r="X54" s="604"/>
      <c r="Y54" s="151"/>
      <c r="Z54" s="151"/>
      <c r="AA54" s="283"/>
      <c r="AB54" s="283"/>
      <c r="AC54" s="283"/>
    </row>
    <row r="55" spans="16:29">
      <c r="P55" s="605"/>
      <c r="Q55" s="176"/>
      <c r="R55" s="176"/>
      <c r="S55" s="267"/>
      <c r="T55" s="267"/>
      <c r="U55" s="267"/>
      <c r="X55" s="605"/>
      <c r="Y55" s="176"/>
      <c r="Z55" s="176"/>
      <c r="AA55" s="267"/>
      <c r="AB55" s="267"/>
      <c r="AC55" s="267"/>
    </row>
    <row r="57" spans="16:29">
      <c r="X57" s="630" t="s">
        <v>223</v>
      </c>
      <c r="Y57" s="533" t="s">
        <v>161</v>
      </c>
      <c r="Z57" s="533">
        <v>15</v>
      </c>
      <c r="AA57" s="291"/>
      <c r="AB57" s="291">
        <f>Z57/35</f>
        <v>0.42857142857142855</v>
      </c>
      <c r="AC57" s="257"/>
    </row>
    <row r="58" spans="16:29">
      <c r="X58" s="631"/>
      <c r="Y58" s="176" t="s">
        <v>224</v>
      </c>
      <c r="Z58" s="533">
        <v>15</v>
      </c>
      <c r="AA58" s="291"/>
      <c r="AB58" s="291"/>
      <c r="AC58" s="257">
        <f>Z58/100</f>
        <v>0.15</v>
      </c>
    </row>
    <row r="59" spans="16:29">
      <c r="X59" s="631"/>
      <c r="Y59" s="176" t="s">
        <v>196</v>
      </c>
      <c r="Z59" s="176" t="s">
        <v>117</v>
      </c>
      <c r="AA59" s="291"/>
      <c r="AB59" s="291"/>
      <c r="AC59" s="291"/>
    </row>
    <row r="60" spans="16:29">
      <c r="X60" s="631"/>
      <c r="Y60" s="176"/>
      <c r="Z60" s="176"/>
      <c r="AA60" s="291"/>
      <c r="AB60" s="291"/>
      <c r="AC60" s="291"/>
    </row>
    <row r="61" spans="16:29">
      <c r="X61" s="632"/>
      <c r="Y61" s="176"/>
      <c r="Z61" s="176"/>
      <c r="AA61" s="291"/>
      <c r="AB61" s="291"/>
      <c r="AC61" s="291"/>
    </row>
  </sheetData>
  <mergeCells count="106">
    <mergeCell ref="S44:S48"/>
    <mergeCell ref="AR3:AS3"/>
    <mergeCell ref="AN20:AN24"/>
    <mergeCell ref="AE18:AE21"/>
    <mergeCell ref="J18:J21"/>
    <mergeCell ref="I22:I26"/>
    <mergeCell ref="AD5:AD6"/>
    <mergeCell ref="AD7:AD11"/>
    <mergeCell ref="AD22:AD26"/>
    <mergeCell ref="I7:I11"/>
    <mergeCell ref="W22:W26"/>
    <mergeCell ref="I5:I6"/>
    <mergeCell ref="W5:W6"/>
    <mergeCell ref="P5:P6"/>
    <mergeCell ref="W33:X33"/>
    <mergeCell ref="A37:K37"/>
    <mergeCell ref="A38:X38"/>
    <mergeCell ref="B36:C36"/>
    <mergeCell ref="I35:J35"/>
    <mergeCell ref="P35:Q35"/>
    <mergeCell ref="P36:Q36"/>
    <mergeCell ref="W35:X35"/>
    <mergeCell ref="A5:A6"/>
    <mergeCell ref="B5:B6"/>
    <mergeCell ref="AD12:AD16"/>
    <mergeCell ref="A7:A11"/>
    <mergeCell ref="W7:W11"/>
    <mergeCell ref="W12:W16"/>
    <mergeCell ref="W17:W21"/>
    <mergeCell ref="AD17:AD21"/>
    <mergeCell ref="A12:A1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B7:B11"/>
    <mergeCell ref="P7:P11"/>
    <mergeCell ref="B12:B16"/>
    <mergeCell ref="W30:X30"/>
    <mergeCell ref="W31:X31"/>
    <mergeCell ref="B31:C31"/>
    <mergeCell ref="I31:J31"/>
    <mergeCell ref="P30:Q30"/>
    <mergeCell ref="I30:J30"/>
    <mergeCell ref="I17:I21"/>
    <mergeCell ref="P22:P26"/>
    <mergeCell ref="W29:X29"/>
    <mergeCell ref="I12:I16"/>
    <mergeCell ref="A22:A26"/>
    <mergeCell ref="B22:B26"/>
    <mergeCell ref="C18:C21"/>
    <mergeCell ref="P12:P16"/>
    <mergeCell ref="P17:P21"/>
    <mergeCell ref="Q18:Q21"/>
    <mergeCell ref="A29:A36"/>
    <mergeCell ref="B29:C29"/>
    <mergeCell ref="I29:J29"/>
    <mergeCell ref="B32:C32"/>
    <mergeCell ref="I32:J32"/>
    <mergeCell ref="I33:J33"/>
    <mergeCell ref="P33:Q33"/>
    <mergeCell ref="B30:C30"/>
    <mergeCell ref="W32:X32"/>
    <mergeCell ref="P32:Q32"/>
    <mergeCell ref="I36:J36"/>
    <mergeCell ref="W34:X34"/>
    <mergeCell ref="B33:C33"/>
    <mergeCell ref="B34:C34"/>
    <mergeCell ref="I34:J34"/>
    <mergeCell ref="P34:Q34"/>
    <mergeCell ref="B35:C35"/>
    <mergeCell ref="W36:X36"/>
    <mergeCell ref="AD32:AE32"/>
    <mergeCell ref="A17:A21"/>
    <mergeCell ref="B17:B21"/>
    <mergeCell ref="X51:X55"/>
    <mergeCell ref="X57:X61"/>
    <mergeCell ref="P51:P55"/>
    <mergeCell ref="AK32:AL32"/>
    <mergeCell ref="AD31:AE31"/>
    <mergeCell ref="AK31:AL31"/>
    <mergeCell ref="AD30:AE30"/>
    <mergeCell ref="AK30:AL30"/>
    <mergeCell ref="AK29:AL29"/>
    <mergeCell ref="AD29:AE29"/>
    <mergeCell ref="P31:Q31"/>
    <mergeCell ref="AK33:AL33"/>
    <mergeCell ref="AD36:AE36"/>
    <mergeCell ref="AD35:AE35"/>
    <mergeCell ref="AK34:AL34"/>
    <mergeCell ref="AK36:AL36"/>
    <mergeCell ref="AK35:AL35"/>
    <mergeCell ref="AD34:AE34"/>
    <mergeCell ref="AD33:AE33"/>
    <mergeCell ref="X18:X21"/>
    <mergeCell ref="P29:Q29"/>
  </mergeCells>
  <phoneticPr fontId="1" type="noConversion"/>
  <printOptions horizontalCentered="1" verticalCentered="1"/>
  <pageMargins left="0" right="0" top="0" bottom="0" header="0" footer="0"/>
  <pageSetup paperSize="9" scale="8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40"/>
  <sheetViews>
    <sheetView zoomScale="80" zoomScaleNormal="80" workbookViewId="0">
      <selection activeCell="H11" sqref="H11"/>
    </sheetView>
  </sheetViews>
  <sheetFormatPr defaultColWidth="9" defaultRowHeight="17"/>
  <cols>
    <col min="1" max="1" width="7.6328125" style="5" customWidth="1"/>
    <col min="2" max="2" width="9.08984375" style="5" customWidth="1"/>
    <col min="3" max="3" width="10.6328125" style="6" customWidth="1"/>
    <col min="4" max="4" width="7.6328125" style="5" customWidth="1"/>
    <col min="5" max="7" width="5.6328125" style="5" hidden="1" customWidth="1"/>
    <col min="8" max="8" width="5.6328125" style="5" customWidth="1"/>
    <col min="9" max="9" width="9.08984375" style="5" customWidth="1"/>
    <col min="10" max="10" width="10.6328125" style="6" customWidth="1"/>
    <col min="11" max="11" width="7.6328125" style="5" customWidth="1"/>
    <col min="12" max="14" width="5.6328125" style="5" hidden="1" customWidth="1"/>
    <col min="15" max="15" width="5.6328125" style="5" customWidth="1"/>
    <col min="16" max="16" width="9.08984375" style="5" customWidth="1"/>
    <col min="17" max="17" width="10.6328125" style="5" customWidth="1"/>
    <col min="18" max="18" width="7.6328125" style="5" customWidth="1"/>
    <col min="19" max="21" width="5.6328125" style="5" hidden="1" customWidth="1"/>
    <col min="22" max="22" width="5.6328125" style="5" customWidth="1"/>
    <col min="23" max="23" width="9.08984375" style="6" customWidth="1"/>
    <col min="24" max="24" width="10.6328125" style="5" customWidth="1"/>
    <col min="25" max="25" width="7.6328125" style="5" customWidth="1"/>
    <col min="26" max="29" width="5.6328125" style="5" customWidth="1"/>
    <col min="30" max="30" width="9.08984375" style="5" customWidth="1"/>
    <col min="31" max="31" width="11.08984375" style="5" customWidth="1"/>
    <col min="32" max="32" width="7.6328125" style="5" customWidth="1"/>
    <col min="33" max="35" width="5.6328125" style="5" hidden="1" customWidth="1"/>
    <col min="36" max="36" width="5.7265625" style="5" customWidth="1"/>
    <col min="37" max="37" width="7.6328125" style="179" customWidth="1"/>
    <col min="38" max="16384" width="9" style="5"/>
  </cols>
  <sheetData>
    <row r="1" spans="1:43" s="1" customFormat="1" ht="21.5">
      <c r="A1" s="576" t="s">
        <v>371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146"/>
    </row>
    <row r="2" spans="1:43" s="1" customFormat="1" ht="28" thickBot="1">
      <c r="A2" s="2" t="s">
        <v>80</v>
      </c>
      <c r="B2" s="2"/>
      <c r="C2" s="2"/>
      <c r="D2" s="709" t="s">
        <v>5</v>
      </c>
      <c r="E2" s="709"/>
      <c r="F2" s="709"/>
      <c r="G2" s="709"/>
      <c r="H2" s="709"/>
      <c r="I2" s="709"/>
      <c r="J2" s="709"/>
      <c r="O2" s="710" t="s">
        <v>7</v>
      </c>
      <c r="P2" s="710"/>
      <c r="Q2" s="710"/>
      <c r="R2" s="710"/>
      <c r="S2" s="710"/>
      <c r="T2" s="710"/>
      <c r="U2" s="710"/>
      <c r="V2" s="710"/>
      <c r="W2" s="3"/>
      <c r="X2" s="711" t="s">
        <v>4</v>
      </c>
      <c r="Y2" s="711"/>
      <c r="Z2" s="711"/>
      <c r="AA2" s="711"/>
      <c r="AB2" s="711"/>
      <c r="AC2" s="711"/>
      <c r="AD2" s="711"/>
      <c r="AE2" s="711"/>
      <c r="AF2" s="711"/>
      <c r="AG2" s="711"/>
      <c r="AH2" s="711"/>
      <c r="AI2" s="711"/>
      <c r="AJ2" s="711"/>
      <c r="AK2" s="304"/>
      <c r="AL2" s="59"/>
    </row>
    <row r="3" spans="1:43" s="340" customFormat="1" ht="18" customHeight="1" thickBot="1">
      <c r="A3" s="339" t="s">
        <v>121</v>
      </c>
      <c r="B3" s="590">
        <v>45037</v>
      </c>
      <c r="C3" s="589"/>
      <c r="D3" s="584" t="s">
        <v>373</v>
      </c>
      <c r="E3" s="585"/>
      <c r="F3" s="585"/>
      <c r="G3" s="585"/>
      <c r="H3" s="587"/>
      <c r="I3" s="579">
        <v>45038</v>
      </c>
      <c r="J3" s="580"/>
      <c r="K3" s="588" t="s">
        <v>101</v>
      </c>
      <c r="L3" s="585"/>
      <c r="M3" s="585"/>
      <c r="N3" s="585"/>
      <c r="O3" s="587"/>
      <c r="P3" s="579" t="s">
        <v>331</v>
      </c>
      <c r="Q3" s="580"/>
      <c r="R3" s="691" t="s">
        <v>123</v>
      </c>
      <c r="S3" s="582"/>
      <c r="T3" s="582"/>
      <c r="U3" s="582"/>
      <c r="V3" s="692"/>
      <c r="W3" s="579">
        <v>45040</v>
      </c>
      <c r="X3" s="693"/>
      <c r="Y3" s="588" t="s">
        <v>102</v>
      </c>
      <c r="Z3" s="585"/>
      <c r="AA3" s="585"/>
      <c r="AB3" s="585"/>
      <c r="AC3" s="587"/>
      <c r="AD3" s="579">
        <v>45041</v>
      </c>
      <c r="AE3" s="693"/>
      <c r="AF3" s="659" t="s">
        <v>31</v>
      </c>
      <c r="AG3" s="660"/>
      <c r="AH3" s="660"/>
      <c r="AI3" s="660"/>
      <c r="AJ3" s="661"/>
      <c r="AK3" s="127"/>
      <c r="AL3" s="536"/>
      <c r="AM3" s="536"/>
      <c r="AN3" s="536"/>
      <c r="AO3" s="536"/>
    </row>
    <row r="4" spans="1:43" s="6" customFormat="1" ht="18" customHeight="1">
      <c r="A4" s="239" t="s">
        <v>23</v>
      </c>
      <c r="B4" s="244" t="s">
        <v>56</v>
      </c>
      <c r="C4" s="53" t="s">
        <v>57</v>
      </c>
      <c r="D4" s="53" t="s">
        <v>374</v>
      </c>
      <c r="E4" s="8" t="s">
        <v>103</v>
      </c>
      <c r="F4" s="8" t="s">
        <v>104</v>
      </c>
      <c r="G4" s="8" t="s">
        <v>105</v>
      </c>
      <c r="H4" s="476" t="s">
        <v>58</v>
      </c>
      <c r="I4" s="241" t="s">
        <v>56</v>
      </c>
      <c r="J4" s="53" t="s">
        <v>57</v>
      </c>
      <c r="K4" s="53" t="s">
        <v>374</v>
      </c>
      <c r="L4" s="53" t="s">
        <v>103</v>
      </c>
      <c r="M4" s="53" t="s">
        <v>104</v>
      </c>
      <c r="N4" s="53" t="s">
        <v>105</v>
      </c>
      <c r="O4" s="478" t="s">
        <v>58</v>
      </c>
      <c r="P4" s="241" t="s">
        <v>56</v>
      </c>
      <c r="Q4" s="53" t="s">
        <v>57</v>
      </c>
      <c r="R4" s="53" t="s">
        <v>374</v>
      </c>
      <c r="S4" s="8" t="s">
        <v>103</v>
      </c>
      <c r="T4" s="8" t="s">
        <v>104</v>
      </c>
      <c r="U4" s="8" t="s">
        <v>105</v>
      </c>
      <c r="V4" s="242" t="s">
        <v>58</v>
      </c>
      <c r="W4" s="241" t="s">
        <v>56</v>
      </c>
      <c r="X4" s="53" t="s">
        <v>57</v>
      </c>
      <c r="Y4" s="53" t="s">
        <v>374</v>
      </c>
      <c r="Z4" s="8" t="s">
        <v>103</v>
      </c>
      <c r="AA4" s="8" t="s">
        <v>104</v>
      </c>
      <c r="AB4" s="8" t="s">
        <v>105</v>
      </c>
      <c r="AC4" s="242" t="s">
        <v>58</v>
      </c>
      <c r="AD4" s="241" t="s">
        <v>56</v>
      </c>
      <c r="AE4" s="53" t="s">
        <v>57</v>
      </c>
      <c r="AF4" s="53" t="s">
        <v>374</v>
      </c>
      <c r="AG4" s="8" t="s">
        <v>103</v>
      </c>
      <c r="AH4" s="8" t="s">
        <v>104</v>
      </c>
      <c r="AI4" s="8" t="s">
        <v>105</v>
      </c>
      <c r="AJ4" s="242" t="s">
        <v>166</v>
      </c>
      <c r="AK4" s="105"/>
      <c r="AL4" s="50"/>
      <c r="AM4" s="50"/>
      <c r="AN4" s="50"/>
      <c r="AO4" s="50"/>
      <c r="AP4" s="50"/>
      <c r="AQ4" s="50"/>
    </row>
    <row r="5" spans="1:43" s="243" customFormat="1" ht="18" customHeight="1">
      <c r="A5" s="591" t="s">
        <v>3</v>
      </c>
      <c r="B5" s="594" t="s">
        <v>46</v>
      </c>
      <c r="C5" s="533" t="s">
        <v>32</v>
      </c>
      <c r="D5" s="533">
        <v>120</v>
      </c>
      <c r="E5" s="184">
        <f>D5/20</f>
        <v>6</v>
      </c>
      <c r="F5" s="184"/>
      <c r="G5" s="184"/>
      <c r="H5" s="269"/>
      <c r="I5" s="621" t="s">
        <v>48</v>
      </c>
      <c r="J5" s="533" t="s">
        <v>9</v>
      </c>
      <c r="K5" s="533">
        <v>100</v>
      </c>
      <c r="L5" s="184">
        <f>K5/20</f>
        <v>5</v>
      </c>
      <c r="M5" s="184"/>
      <c r="N5" s="184"/>
      <c r="O5" s="308"/>
      <c r="P5" s="621" t="s">
        <v>277</v>
      </c>
      <c r="Q5" s="386" t="s">
        <v>276</v>
      </c>
      <c r="R5" s="533">
        <v>180</v>
      </c>
      <c r="S5" s="184">
        <f>R5/30</f>
        <v>6</v>
      </c>
      <c r="T5" s="184"/>
      <c r="U5" s="184"/>
      <c r="V5" s="430"/>
      <c r="W5" s="621" t="s">
        <v>98</v>
      </c>
      <c r="X5" s="533" t="s">
        <v>99</v>
      </c>
      <c r="Y5" s="533">
        <v>100</v>
      </c>
      <c r="Z5" s="184">
        <f>Y5/20</f>
        <v>5</v>
      </c>
      <c r="AA5" s="184"/>
      <c r="AB5" s="184"/>
      <c r="AC5" s="308"/>
      <c r="AD5" s="621" t="s">
        <v>46</v>
      </c>
      <c r="AE5" s="533" t="s">
        <v>32</v>
      </c>
      <c r="AF5" s="533">
        <v>100</v>
      </c>
      <c r="AG5" s="184">
        <f>AF5/20</f>
        <v>5</v>
      </c>
      <c r="AH5" s="184"/>
      <c r="AI5" s="184"/>
      <c r="AJ5" s="308"/>
      <c r="AK5" s="228"/>
      <c r="AL5" s="197"/>
      <c r="AM5" s="197"/>
      <c r="AN5" s="197"/>
      <c r="AO5" s="197"/>
      <c r="AP5" s="197"/>
      <c r="AQ5" s="197"/>
    </row>
    <row r="6" spans="1:43" s="243" customFormat="1" ht="18" customHeight="1">
      <c r="A6" s="592"/>
      <c r="B6" s="595"/>
      <c r="C6" s="533"/>
      <c r="D6" s="260"/>
      <c r="E6" s="184"/>
      <c r="F6" s="184"/>
      <c r="G6" s="184"/>
      <c r="H6" s="269"/>
      <c r="I6" s="622"/>
      <c r="J6" s="176" t="s">
        <v>30</v>
      </c>
      <c r="K6" s="175">
        <v>20</v>
      </c>
      <c r="L6" s="184">
        <f>K6/20</f>
        <v>1</v>
      </c>
      <c r="M6" s="184"/>
      <c r="N6" s="184"/>
      <c r="O6" s="308"/>
      <c r="P6" s="622"/>
      <c r="Q6" s="386"/>
      <c r="R6" s="176"/>
      <c r="S6" s="184"/>
      <c r="T6" s="184"/>
      <c r="U6" s="184"/>
      <c r="V6" s="430"/>
      <c r="W6" s="622"/>
      <c r="X6" s="176" t="s">
        <v>30</v>
      </c>
      <c r="Y6" s="175">
        <v>20</v>
      </c>
      <c r="Z6" s="184">
        <f>Y6/20</f>
        <v>1</v>
      </c>
      <c r="AA6" s="184"/>
      <c r="AB6" s="184"/>
      <c r="AC6" s="308"/>
      <c r="AD6" s="622"/>
      <c r="AE6" s="533"/>
      <c r="AF6" s="533"/>
      <c r="AG6" s="184"/>
      <c r="AH6" s="184"/>
      <c r="AI6" s="184"/>
      <c r="AJ6" s="308"/>
      <c r="AK6" s="228"/>
      <c r="AL6" s="197"/>
      <c r="AM6" s="197"/>
      <c r="AN6" s="197"/>
      <c r="AO6" s="197"/>
      <c r="AP6" s="197"/>
      <c r="AQ6" s="197"/>
    </row>
    <row r="7" spans="1:43" s="243" customFormat="1" ht="18" customHeight="1">
      <c r="A7" s="591" t="s">
        <v>25</v>
      </c>
      <c r="B7" s="677" t="s">
        <v>233</v>
      </c>
      <c r="C7" s="386" t="s">
        <v>67</v>
      </c>
      <c r="D7" s="176">
        <v>85</v>
      </c>
      <c r="E7" s="176"/>
      <c r="F7" s="366">
        <f>D7*0.75/35</f>
        <v>1.8214285714285714</v>
      </c>
      <c r="G7" s="176"/>
      <c r="H7" s="269"/>
      <c r="I7" s="551" t="s">
        <v>127</v>
      </c>
      <c r="J7" s="184" t="s">
        <v>375</v>
      </c>
      <c r="K7" s="176">
        <v>70</v>
      </c>
      <c r="L7" s="267"/>
      <c r="M7" s="330">
        <f>K7/35</f>
        <v>2</v>
      </c>
      <c r="N7" s="267"/>
      <c r="O7" s="308"/>
      <c r="P7" s="551" t="s">
        <v>294</v>
      </c>
      <c r="Q7" s="386" t="s">
        <v>251</v>
      </c>
      <c r="R7" s="533">
        <v>45</v>
      </c>
      <c r="S7" s="267"/>
      <c r="T7" s="330">
        <f>R7/35</f>
        <v>1.2857142857142858</v>
      </c>
      <c r="U7" s="267"/>
      <c r="V7" s="430"/>
      <c r="W7" s="636" t="s">
        <v>309</v>
      </c>
      <c r="X7" s="176" t="s">
        <v>192</v>
      </c>
      <c r="Y7" s="533">
        <v>80</v>
      </c>
      <c r="Z7" s="257"/>
      <c r="AA7" s="257">
        <f>Y7*0.8/35</f>
        <v>1.8285714285714285</v>
      </c>
      <c r="AB7" s="257"/>
      <c r="AC7" s="307"/>
      <c r="AD7" s="551" t="s">
        <v>248</v>
      </c>
      <c r="AE7" s="388" t="s">
        <v>161</v>
      </c>
      <c r="AF7" s="391">
        <v>75</v>
      </c>
      <c r="AG7" s="261"/>
      <c r="AH7" s="261">
        <f>AF7/35</f>
        <v>2.1428571428571428</v>
      </c>
      <c r="AI7" s="261"/>
      <c r="AJ7" s="448"/>
      <c r="AK7" s="211"/>
      <c r="AL7" s="197"/>
      <c r="AM7" s="197"/>
      <c r="AN7" s="197"/>
      <c r="AO7" s="197"/>
      <c r="AP7" s="197"/>
      <c r="AQ7" s="197"/>
    </row>
    <row r="8" spans="1:43" s="243" customFormat="1" ht="18" customHeight="1">
      <c r="A8" s="591"/>
      <c r="B8" s="678"/>
      <c r="C8" s="386" t="s">
        <v>130</v>
      </c>
      <c r="D8" s="176">
        <v>15</v>
      </c>
      <c r="E8" s="366"/>
      <c r="F8" s="176"/>
      <c r="G8" s="176">
        <f>D8/100</f>
        <v>0.15</v>
      </c>
      <c r="H8" s="269"/>
      <c r="I8" s="552"/>
      <c r="J8" s="386" t="s">
        <v>252</v>
      </c>
      <c r="K8" s="176">
        <v>20</v>
      </c>
      <c r="L8" s="268">
        <f>K8/90</f>
        <v>0.22222222222222221</v>
      </c>
      <c r="M8" s="267"/>
      <c r="N8" s="267">
        <f>K8/100</f>
        <v>0.2</v>
      </c>
      <c r="O8" s="429"/>
      <c r="P8" s="552"/>
      <c r="Q8" s="386" t="s">
        <v>292</v>
      </c>
      <c r="R8" s="533">
        <v>3</v>
      </c>
      <c r="S8" s="267"/>
      <c r="T8" s="267"/>
      <c r="U8" s="267"/>
      <c r="V8" s="430"/>
      <c r="W8" s="637"/>
      <c r="X8" s="533" t="s">
        <v>310</v>
      </c>
      <c r="Y8" s="533">
        <v>20</v>
      </c>
      <c r="Z8" s="257">
        <f>Y8/55</f>
        <v>0.36363636363636365</v>
      </c>
      <c r="AA8" s="257"/>
      <c r="AB8" s="257"/>
      <c r="AC8" s="307"/>
      <c r="AD8" s="552"/>
      <c r="AE8" s="388" t="s">
        <v>107</v>
      </c>
      <c r="AF8" s="390">
        <v>15</v>
      </c>
      <c r="AG8" s="274"/>
      <c r="AH8" s="274"/>
      <c r="AI8" s="274">
        <f>AF8/100</f>
        <v>0.15</v>
      </c>
      <c r="AJ8" s="174"/>
      <c r="AK8" s="211"/>
      <c r="AL8" s="529"/>
      <c r="AM8" s="197"/>
      <c r="AN8" s="197"/>
      <c r="AO8" s="197"/>
      <c r="AP8" s="197"/>
      <c r="AQ8" s="197"/>
    </row>
    <row r="9" spans="1:43" s="243" customFormat="1" ht="18" customHeight="1">
      <c r="A9" s="591"/>
      <c r="B9" s="678"/>
      <c r="C9" s="386" t="s">
        <v>107</v>
      </c>
      <c r="D9" s="176">
        <v>30</v>
      </c>
      <c r="E9" s="176"/>
      <c r="F9" s="176"/>
      <c r="G9" s="176">
        <f>D9/100</f>
        <v>0.3</v>
      </c>
      <c r="H9" s="269"/>
      <c r="I9" s="552"/>
      <c r="J9" s="386"/>
      <c r="K9" s="176"/>
      <c r="L9" s="267"/>
      <c r="M9" s="330"/>
      <c r="N9" s="267"/>
      <c r="O9" s="308"/>
      <c r="P9" s="552"/>
      <c r="Q9" s="386" t="s">
        <v>107</v>
      </c>
      <c r="R9" s="533">
        <v>40</v>
      </c>
      <c r="S9" s="267"/>
      <c r="T9" s="330"/>
      <c r="U9" s="267">
        <f>R9/100</f>
        <v>0.4</v>
      </c>
      <c r="V9" s="430"/>
      <c r="W9" s="637"/>
      <c r="X9" s="152" t="s">
        <v>306</v>
      </c>
      <c r="Y9" s="152" t="s">
        <v>117</v>
      </c>
      <c r="Z9" s="291"/>
      <c r="AA9" s="291"/>
      <c r="AB9" s="291"/>
      <c r="AC9" s="307"/>
      <c r="AD9" s="552"/>
      <c r="AE9" s="388" t="s">
        <v>96</v>
      </c>
      <c r="AF9" s="390">
        <v>5</v>
      </c>
      <c r="AG9" s="274"/>
      <c r="AH9" s="274"/>
      <c r="AI9" s="274">
        <f>AF9/100</f>
        <v>0.05</v>
      </c>
      <c r="AJ9" s="174"/>
      <c r="AK9" s="211"/>
      <c r="AL9" s="254"/>
      <c r="AM9" s="197"/>
      <c r="AN9" s="197"/>
      <c r="AO9" s="197"/>
      <c r="AP9" s="197"/>
      <c r="AQ9" s="197"/>
    </row>
    <row r="10" spans="1:43" s="243" customFormat="1" ht="18" customHeight="1">
      <c r="A10" s="591"/>
      <c r="B10" s="678"/>
      <c r="C10" s="386"/>
      <c r="D10" s="176"/>
      <c r="E10" s="176"/>
      <c r="F10" s="176"/>
      <c r="G10" s="176"/>
      <c r="H10" s="269"/>
      <c r="I10" s="552"/>
      <c r="J10" s="386"/>
      <c r="K10" s="176"/>
      <c r="L10" s="267"/>
      <c r="M10" s="267"/>
      <c r="N10" s="267"/>
      <c r="O10" s="308"/>
      <c r="P10" s="552"/>
      <c r="Q10" s="386" t="s">
        <v>293</v>
      </c>
      <c r="R10" s="533">
        <v>30</v>
      </c>
      <c r="S10" s="267"/>
      <c r="T10" s="267"/>
      <c r="U10" s="267">
        <f>R10*0.8/100</f>
        <v>0.24</v>
      </c>
      <c r="V10" s="430"/>
      <c r="W10" s="637"/>
      <c r="X10" s="152"/>
      <c r="Y10" s="152"/>
      <c r="Z10" s="291"/>
      <c r="AA10" s="291"/>
      <c r="AB10" s="291"/>
      <c r="AC10" s="307"/>
      <c r="AD10" s="552"/>
      <c r="AE10" s="161"/>
      <c r="AF10" s="390"/>
      <c r="AG10" s="161"/>
      <c r="AH10" s="161"/>
      <c r="AI10" s="161"/>
      <c r="AJ10" s="174"/>
      <c r="AK10" s="211"/>
      <c r="AL10" s="50"/>
      <c r="AM10" s="197"/>
      <c r="AN10" s="197"/>
      <c r="AO10" s="197"/>
      <c r="AP10" s="197"/>
      <c r="AQ10" s="197"/>
    </row>
    <row r="11" spans="1:43" s="243" customFormat="1" ht="18" customHeight="1">
      <c r="A11" s="591"/>
      <c r="B11" s="712"/>
      <c r="C11" s="386"/>
      <c r="D11" s="176"/>
      <c r="E11" s="176"/>
      <c r="F11" s="176"/>
      <c r="G11" s="176"/>
      <c r="H11" s="269"/>
      <c r="I11" s="553"/>
      <c r="J11" s="386"/>
      <c r="K11" s="176"/>
      <c r="L11" s="267"/>
      <c r="M11" s="267"/>
      <c r="N11" s="267"/>
      <c r="O11" s="308"/>
      <c r="P11" s="552"/>
      <c r="Q11" s="386" t="s">
        <v>193</v>
      </c>
      <c r="R11" s="533">
        <v>20</v>
      </c>
      <c r="S11" s="301">
        <f>R11/85</f>
        <v>0.23529411764705882</v>
      </c>
      <c r="T11" s="261"/>
      <c r="U11" s="267"/>
      <c r="V11" s="430"/>
      <c r="W11" s="638"/>
      <c r="X11" s="527"/>
      <c r="Y11" s="57"/>
      <c r="Z11" s="291"/>
      <c r="AA11" s="291"/>
      <c r="AB11" s="291"/>
      <c r="AC11" s="307"/>
      <c r="AD11" s="553"/>
      <c r="AE11" s="161"/>
      <c r="AF11" s="390"/>
      <c r="AG11" s="161"/>
      <c r="AH11" s="161"/>
      <c r="AI11" s="161"/>
      <c r="AJ11" s="174"/>
      <c r="AK11" s="211"/>
      <c r="AL11" s="529"/>
      <c r="AM11" s="197"/>
      <c r="AN11" s="197"/>
      <c r="AO11" s="197"/>
      <c r="AP11" s="197"/>
      <c r="AQ11" s="197"/>
    </row>
    <row r="12" spans="1:43" s="243" customFormat="1" ht="18" customHeight="1">
      <c r="A12" s="593" t="s">
        <v>26</v>
      </c>
      <c r="B12" s="551" t="s">
        <v>159</v>
      </c>
      <c r="C12" s="386" t="s">
        <v>187</v>
      </c>
      <c r="D12" s="176">
        <v>10</v>
      </c>
      <c r="E12" s="176"/>
      <c r="F12" s="176"/>
      <c r="G12" s="176">
        <f>D12/100</f>
        <v>0.1</v>
      </c>
      <c r="H12" s="269"/>
      <c r="I12" s="551" t="s">
        <v>225</v>
      </c>
      <c r="J12" s="386" t="s">
        <v>170</v>
      </c>
      <c r="K12" s="391">
        <v>40</v>
      </c>
      <c r="L12" s="180"/>
      <c r="M12" s="180"/>
      <c r="N12" s="152">
        <f>K12/100</f>
        <v>0.4</v>
      </c>
      <c r="O12" s="308"/>
      <c r="P12" s="552"/>
      <c r="Q12" s="151" t="s">
        <v>96</v>
      </c>
      <c r="R12" s="152">
        <v>30</v>
      </c>
      <c r="S12" s="151"/>
      <c r="T12" s="151"/>
      <c r="U12" s="267">
        <f>R12/100</f>
        <v>0.3</v>
      </c>
      <c r="V12" s="430"/>
      <c r="W12" s="551" t="s">
        <v>376</v>
      </c>
      <c r="X12" s="386" t="s">
        <v>366</v>
      </c>
      <c r="Y12" s="391">
        <v>20</v>
      </c>
      <c r="Z12" s="301"/>
      <c r="AA12" s="261"/>
      <c r="AB12" s="261">
        <f>Y12/100</f>
        <v>0.2</v>
      </c>
      <c r="AC12" s="308"/>
      <c r="AD12" s="551" t="s">
        <v>313</v>
      </c>
      <c r="AE12" s="396" t="s">
        <v>189</v>
      </c>
      <c r="AF12" s="84">
        <v>50</v>
      </c>
      <c r="AG12" s="274"/>
      <c r="AH12" s="285"/>
      <c r="AI12" s="274">
        <f>AF12/100</f>
        <v>0.5</v>
      </c>
      <c r="AJ12" s="308"/>
      <c r="AK12" s="211"/>
      <c r="AL12" s="529"/>
      <c r="AM12" s="197"/>
      <c r="AN12" s="197"/>
      <c r="AO12" s="197"/>
      <c r="AP12" s="197"/>
      <c r="AQ12" s="197"/>
    </row>
    <row r="13" spans="1:43" s="243" customFormat="1" ht="18" customHeight="1">
      <c r="A13" s="591"/>
      <c r="B13" s="552"/>
      <c r="C13" s="386" t="s">
        <v>133</v>
      </c>
      <c r="D13" s="176">
        <v>50</v>
      </c>
      <c r="E13" s="176"/>
      <c r="F13" s="366">
        <f>D13/55</f>
        <v>0.90909090909090906</v>
      </c>
      <c r="G13" s="176"/>
      <c r="H13" s="269"/>
      <c r="I13" s="552"/>
      <c r="J13" s="386" t="s">
        <v>226</v>
      </c>
      <c r="K13" s="391">
        <v>20</v>
      </c>
      <c r="L13" s="180"/>
      <c r="M13" s="152">
        <f>K13/40</f>
        <v>0.5</v>
      </c>
      <c r="N13" s="152"/>
      <c r="O13" s="308"/>
      <c r="P13" s="552"/>
      <c r="Q13" s="151" t="s">
        <v>328</v>
      </c>
      <c r="R13" s="152">
        <v>20</v>
      </c>
      <c r="S13" s="151">
        <f>R13/90</f>
        <v>0.22222222222222221</v>
      </c>
      <c r="T13" s="151"/>
      <c r="U13" s="267"/>
      <c r="V13" s="430"/>
      <c r="W13" s="552"/>
      <c r="X13" s="386" t="s">
        <v>311</v>
      </c>
      <c r="Y13" s="391">
        <v>30</v>
      </c>
      <c r="Z13" s="261"/>
      <c r="AA13" s="261">
        <f>Y13/40</f>
        <v>0.75</v>
      </c>
      <c r="AB13" s="261"/>
      <c r="AC13" s="308"/>
      <c r="AD13" s="552"/>
      <c r="AE13" s="396" t="s">
        <v>312</v>
      </c>
      <c r="AF13" s="84">
        <v>20</v>
      </c>
      <c r="AG13" s="285"/>
      <c r="AH13" s="285">
        <f>AF13/35</f>
        <v>0.5714285714285714</v>
      </c>
      <c r="AI13" s="274"/>
      <c r="AJ13" s="308"/>
      <c r="AK13" s="211"/>
      <c r="AL13" s="529"/>
      <c r="AM13" s="197"/>
      <c r="AN13" s="197"/>
      <c r="AO13" s="197"/>
      <c r="AP13" s="197"/>
      <c r="AQ13" s="197"/>
    </row>
    <row r="14" spans="1:43" s="243" customFormat="1" ht="18" customHeight="1">
      <c r="A14" s="591"/>
      <c r="B14" s="552"/>
      <c r="C14" s="386" t="s">
        <v>96</v>
      </c>
      <c r="D14" s="176">
        <v>15</v>
      </c>
      <c r="E14" s="176"/>
      <c r="F14" s="176"/>
      <c r="G14" s="176">
        <f>D14/100</f>
        <v>0.15</v>
      </c>
      <c r="H14" s="269"/>
      <c r="I14" s="552"/>
      <c r="J14" s="386" t="s">
        <v>96</v>
      </c>
      <c r="K14" s="391">
        <v>5</v>
      </c>
      <c r="L14" s="180"/>
      <c r="M14" s="152"/>
      <c r="N14" s="152">
        <f>K14/100</f>
        <v>0.05</v>
      </c>
      <c r="O14" s="308"/>
      <c r="P14" s="552"/>
      <c r="Q14" s="151" t="s">
        <v>187</v>
      </c>
      <c r="R14" s="152" t="s">
        <v>117</v>
      </c>
      <c r="S14" s="301"/>
      <c r="T14" s="261"/>
      <c r="U14" s="267"/>
      <c r="V14" s="430"/>
      <c r="W14" s="552"/>
      <c r="X14" s="386" t="s">
        <v>96</v>
      </c>
      <c r="Y14" s="391">
        <v>10</v>
      </c>
      <c r="Z14" s="303"/>
      <c r="AA14" s="261"/>
      <c r="AB14" s="261">
        <f>Y14/100</f>
        <v>0.1</v>
      </c>
      <c r="AC14" s="308"/>
      <c r="AD14" s="552"/>
      <c r="AE14" s="396" t="s">
        <v>96</v>
      </c>
      <c r="AF14" s="84">
        <v>5</v>
      </c>
      <c r="AG14" s="274"/>
      <c r="AH14" s="285"/>
      <c r="AI14" s="274">
        <f>AF14/100</f>
        <v>0.05</v>
      </c>
      <c r="AJ14" s="308"/>
      <c r="AK14" s="211"/>
      <c r="AL14" s="529"/>
      <c r="AM14" s="197"/>
      <c r="AN14" s="197"/>
      <c r="AO14" s="197"/>
      <c r="AP14" s="197"/>
      <c r="AQ14" s="197"/>
    </row>
    <row r="15" spans="1:43" s="243" customFormat="1" ht="18" customHeight="1">
      <c r="A15" s="591"/>
      <c r="B15" s="552"/>
      <c r="C15" s="432"/>
      <c r="D15" s="180"/>
      <c r="E15" s="176"/>
      <c r="F15" s="176"/>
      <c r="G15" s="176"/>
      <c r="H15" s="269"/>
      <c r="I15" s="552"/>
      <c r="J15" s="386" t="s">
        <v>67</v>
      </c>
      <c r="K15" s="391">
        <v>10</v>
      </c>
      <c r="L15" s="178"/>
      <c r="M15" s="152">
        <f>K15*0.8/35</f>
        <v>0.22857142857142856</v>
      </c>
      <c r="N15" s="152"/>
      <c r="O15" s="308"/>
      <c r="P15" s="553"/>
      <c r="Q15" s="176"/>
      <c r="R15" s="533"/>
      <c r="S15" s="267"/>
      <c r="T15" s="267"/>
      <c r="U15" s="267"/>
      <c r="V15" s="430"/>
      <c r="W15" s="552"/>
      <c r="X15" s="386" t="s">
        <v>232</v>
      </c>
      <c r="Y15" s="391">
        <v>30</v>
      </c>
      <c r="Z15" s="303"/>
      <c r="AA15" s="261"/>
      <c r="AB15" s="261">
        <f>Y15/100</f>
        <v>0.3</v>
      </c>
      <c r="AC15" s="308"/>
      <c r="AD15" s="552"/>
      <c r="AE15" s="396" t="s">
        <v>173</v>
      </c>
      <c r="AF15" s="84">
        <v>3</v>
      </c>
      <c r="AG15" s="274"/>
      <c r="AH15" s="274"/>
      <c r="AI15" s="274">
        <f>AF15/100</f>
        <v>0.03</v>
      </c>
      <c r="AJ15" s="308"/>
      <c r="AK15" s="211"/>
      <c r="AL15" s="529"/>
      <c r="AM15" s="197"/>
      <c r="AN15" s="197"/>
      <c r="AO15" s="197"/>
      <c r="AP15" s="197"/>
      <c r="AQ15" s="197"/>
    </row>
    <row r="16" spans="1:43" s="243" customFormat="1" ht="18" customHeight="1">
      <c r="A16" s="591"/>
      <c r="B16" s="553"/>
      <c r="C16" s="180"/>
      <c r="D16" s="180"/>
      <c r="E16" s="176"/>
      <c r="F16" s="176"/>
      <c r="G16" s="176"/>
      <c r="H16" s="269"/>
      <c r="I16" s="553"/>
      <c r="J16" s="180"/>
      <c r="K16" s="391"/>
      <c r="L16" s="178"/>
      <c r="M16" s="178"/>
      <c r="N16" s="178"/>
      <c r="O16" s="308"/>
      <c r="P16" s="551" t="s">
        <v>278</v>
      </c>
      <c r="Q16" s="176" t="s">
        <v>228</v>
      </c>
      <c r="R16" s="533">
        <v>60</v>
      </c>
      <c r="S16" s="267"/>
      <c r="T16" s="330">
        <f>R16*0.7/35</f>
        <v>1.2</v>
      </c>
      <c r="U16" s="267"/>
      <c r="V16" s="430"/>
      <c r="W16" s="553"/>
      <c r="X16" s="386"/>
      <c r="Y16" s="391"/>
      <c r="Z16" s="303"/>
      <c r="AA16" s="303"/>
      <c r="AB16" s="303"/>
      <c r="AC16" s="308"/>
      <c r="AD16" s="553"/>
      <c r="AE16" s="396"/>
      <c r="AF16" s="84"/>
      <c r="AG16" s="274"/>
      <c r="AH16" s="274"/>
      <c r="AI16" s="274"/>
      <c r="AJ16" s="308"/>
      <c r="AK16" s="211"/>
      <c r="AL16" s="529"/>
      <c r="AM16" s="197"/>
      <c r="AN16" s="197"/>
      <c r="AO16" s="197"/>
      <c r="AP16" s="197"/>
      <c r="AQ16" s="197"/>
    </row>
    <row r="17" spans="1:43" ht="18" customHeight="1">
      <c r="A17" s="599" t="s">
        <v>51</v>
      </c>
      <c r="B17" s="551" t="s">
        <v>108</v>
      </c>
      <c r="C17" s="176" t="s">
        <v>49</v>
      </c>
      <c r="D17" s="176">
        <v>75</v>
      </c>
      <c r="E17" s="176"/>
      <c r="F17" s="176"/>
      <c r="G17" s="176">
        <f>D17/100</f>
        <v>0.75</v>
      </c>
      <c r="H17" s="269"/>
      <c r="I17" s="603" t="s">
        <v>59</v>
      </c>
      <c r="J17" s="176" t="s">
        <v>45</v>
      </c>
      <c r="K17" s="533">
        <v>75</v>
      </c>
      <c r="L17" s="184"/>
      <c r="M17" s="184"/>
      <c r="N17" s="267">
        <f t="shared" ref="N17" si="0">K17/100</f>
        <v>0.75</v>
      </c>
      <c r="O17" s="308"/>
      <c r="P17" s="552"/>
      <c r="Q17" s="176"/>
      <c r="R17" s="176"/>
      <c r="S17" s="184"/>
      <c r="T17" s="184"/>
      <c r="U17" s="267"/>
      <c r="V17" s="430"/>
      <c r="W17" s="551" t="s">
        <v>108</v>
      </c>
      <c r="X17" s="176" t="s">
        <v>49</v>
      </c>
      <c r="Y17" s="176">
        <v>75</v>
      </c>
      <c r="Z17" s="539"/>
      <c r="AA17" s="539"/>
      <c r="AB17" s="539">
        <f>Y17/100</f>
        <v>0.75</v>
      </c>
      <c r="AC17" s="307"/>
      <c r="AD17" s="551" t="s">
        <v>108</v>
      </c>
      <c r="AE17" s="176" t="s">
        <v>45</v>
      </c>
      <c r="AF17" s="533">
        <v>75</v>
      </c>
      <c r="AG17" s="291"/>
      <c r="AH17" s="291"/>
      <c r="AI17" s="399">
        <f>AF17/100</f>
        <v>0.75</v>
      </c>
      <c r="AJ17" s="308"/>
      <c r="AK17" s="211"/>
      <c r="AL17" s="529"/>
      <c r="AM17" s="529"/>
      <c r="AN17" s="529"/>
      <c r="AO17" s="529"/>
      <c r="AP17" s="529"/>
      <c r="AQ17" s="529"/>
    </row>
    <row r="18" spans="1:43" ht="18" customHeight="1">
      <c r="A18" s="600"/>
      <c r="B18" s="552"/>
      <c r="C18" s="698" t="s">
        <v>50</v>
      </c>
      <c r="D18" s="176"/>
      <c r="E18" s="176"/>
      <c r="F18" s="176"/>
      <c r="G18" s="176"/>
      <c r="H18" s="269"/>
      <c r="I18" s="604"/>
      <c r="J18" s="563" t="s">
        <v>44</v>
      </c>
      <c r="K18" s="176"/>
      <c r="L18" s="267"/>
      <c r="M18" s="267"/>
      <c r="N18" s="267"/>
      <c r="O18" s="308"/>
      <c r="P18" s="552"/>
      <c r="Q18" s="150"/>
      <c r="R18" s="176"/>
      <c r="S18" s="267"/>
      <c r="T18" s="267"/>
      <c r="U18" s="267"/>
      <c r="V18" s="430"/>
      <c r="W18" s="552"/>
      <c r="X18" s="698" t="s">
        <v>165</v>
      </c>
      <c r="Y18" s="176"/>
      <c r="Z18" s="539"/>
      <c r="AA18" s="539"/>
      <c r="AB18" s="267"/>
      <c r="AC18" s="307"/>
      <c r="AD18" s="552"/>
      <c r="AE18" s="563" t="s">
        <v>40</v>
      </c>
      <c r="AF18" s="176"/>
      <c r="AG18" s="291"/>
      <c r="AH18" s="291"/>
      <c r="AI18" s="291"/>
      <c r="AJ18" s="308"/>
      <c r="AK18" s="211"/>
      <c r="AL18" s="529"/>
      <c r="AM18" s="529"/>
      <c r="AN18" s="529"/>
      <c r="AO18" s="529"/>
      <c r="AP18" s="529"/>
      <c r="AQ18" s="529"/>
    </row>
    <row r="19" spans="1:43" ht="18" customHeight="1">
      <c r="A19" s="600"/>
      <c r="B19" s="552"/>
      <c r="C19" s="699"/>
      <c r="D19" s="176"/>
      <c r="E19" s="176"/>
      <c r="F19" s="176"/>
      <c r="G19" s="176"/>
      <c r="H19" s="269"/>
      <c r="I19" s="604"/>
      <c r="J19" s="564"/>
      <c r="K19" s="176"/>
      <c r="L19" s="267"/>
      <c r="M19" s="267"/>
      <c r="N19" s="267"/>
      <c r="O19" s="308"/>
      <c r="P19" s="552"/>
      <c r="Q19" s="150"/>
      <c r="R19" s="176"/>
      <c r="S19" s="267"/>
      <c r="T19" s="267"/>
      <c r="U19" s="267"/>
      <c r="V19" s="430"/>
      <c r="W19" s="552"/>
      <c r="X19" s="699"/>
      <c r="Y19" s="176"/>
      <c r="Z19" s="539"/>
      <c r="AA19" s="539"/>
      <c r="AB19" s="267"/>
      <c r="AC19" s="307"/>
      <c r="AD19" s="552"/>
      <c r="AE19" s="564"/>
      <c r="AF19" s="176"/>
      <c r="AG19" s="291"/>
      <c r="AH19" s="291"/>
      <c r="AI19" s="291"/>
      <c r="AJ19" s="308"/>
      <c r="AK19" s="211"/>
      <c r="AL19" s="529"/>
      <c r="AM19" s="529"/>
      <c r="AN19" s="529"/>
      <c r="AO19" s="529"/>
      <c r="AP19" s="529"/>
      <c r="AQ19" s="529"/>
    </row>
    <row r="20" spans="1:43" ht="18" customHeight="1">
      <c r="A20" s="600"/>
      <c r="B20" s="552"/>
      <c r="C20" s="699"/>
      <c r="D20" s="176"/>
      <c r="E20" s="176"/>
      <c r="F20" s="176"/>
      <c r="G20" s="176"/>
      <c r="H20" s="269"/>
      <c r="I20" s="604"/>
      <c r="J20" s="564"/>
      <c r="K20" s="176"/>
      <c r="L20" s="267"/>
      <c r="M20" s="267"/>
      <c r="N20" s="267"/>
      <c r="O20" s="308"/>
      <c r="P20" s="552"/>
      <c r="Q20" s="150"/>
      <c r="R20" s="176"/>
      <c r="S20" s="267"/>
      <c r="T20" s="267"/>
      <c r="U20" s="267"/>
      <c r="V20" s="430"/>
      <c r="W20" s="552"/>
      <c r="X20" s="699"/>
      <c r="Y20" s="176"/>
      <c r="Z20" s="283"/>
      <c r="AA20" s="283"/>
      <c r="AB20" s="267"/>
      <c r="AC20" s="307"/>
      <c r="AD20" s="552"/>
      <c r="AE20" s="564"/>
      <c r="AF20" s="176"/>
      <c r="AG20" s="291"/>
      <c r="AH20" s="291"/>
      <c r="AI20" s="291"/>
      <c r="AJ20" s="308"/>
      <c r="AK20" s="211"/>
      <c r="AL20" s="529"/>
      <c r="AM20" s="529"/>
      <c r="AN20" s="529"/>
      <c r="AO20" s="529"/>
      <c r="AP20" s="529"/>
      <c r="AQ20" s="529"/>
    </row>
    <row r="21" spans="1:43" ht="18" customHeight="1">
      <c r="A21" s="601"/>
      <c r="B21" s="553"/>
      <c r="C21" s="700"/>
      <c r="D21" s="176"/>
      <c r="E21" s="176"/>
      <c r="F21" s="176"/>
      <c r="G21" s="176"/>
      <c r="H21" s="269"/>
      <c r="I21" s="605"/>
      <c r="J21" s="565"/>
      <c r="K21" s="176"/>
      <c r="L21" s="267"/>
      <c r="M21" s="267"/>
      <c r="N21" s="267"/>
      <c r="O21" s="308"/>
      <c r="P21" s="553"/>
      <c r="Q21" s="150"/>
      <c r="R21" s="176"/>
      <c r="S21" s="267"/>
      <c r="T21" s="267"/>
      <c r="U21" s="267"/>
      <c r="V21" s="430"/>
      <c r="W21" s="553"/>
      <c r="X21" s="700"/>
      <c r="Y21" s="176"/>
      <c r="Z21" s="267"/>
      <c r="AA21" s="267"/>
      <c r="AB21" s="267"/>
      <c r="AC21" s="307"/>
      <c r="AD21" s="553"/>
      <c r="AE21" s="565"/>
      <c r="AF21" s="176"/>
      <c r="AG21" s="291"/>
      <c r="AH21" s="291"/>
      <c r="AI21" s="291"/>
      <c r="AJ21" s="308"/>
      <c r="AK21" s="211"/>
      <c r="AL21" s="529"/>
      <c r="AM21" s="529"/>
      <c r="AN21" s="529"/>
      <c r="AO21" s="529"/>
      <c r="AP21" s="529"/>
      <c r="AQ21" s="529"/>
    </row>
    <row r="22" spans="1:43" ht="18" customHeight="1">
      <c r="A22" s="602" t="s">
        <v>28</v>
      </c>
      <c r="B22" s="557" t="s">
        <v>234</v>
      </c>
      <c r="C22" s="386" t="s">
        <v>161</v>
      </c>
      <c r="D22" s="176">
        <v>8</v>
      </c>
      <c r="E22" s="176"/>
      <c r="F22" s="366">
        <f>D22/35</f>
        <v>0.22857142857142856</v>
      </c>
      <c r="G22" s="176"/>
      <c r="H22" s="477"/>
      <c r="I22" s="557" t="s">
        <v>167</v>
      </c>
      <c r="J22" s="388" t="s">
        <v>193</v>
      </c>
      <c r="K22" s="533">
        <v>8</v>
      </c>
      <c r="L22" s="539">
        <f>K22/85</f>
        <v>9.4117647058823528E-2</v>
      </c>
      <c r="M22" s="539"/>
      <c r="N22" s="539"/>
      <c r="O22" s="308"/>
      <c r="P22" s="551" t="s">
        <v>108</v>
      </c>
      <c r="Q22" s="176" t="s">
        <v>29</v>
      </c>
      <c r="R22" s="176">
        <v>75</v>
      </c>
      <c r="S22" s="539"/>
      <c r="T22" s="539"/>
      <c r="U22" s="539">
        <f>R22/100</f>
        <v>0.75</v>
      </c>
      <c r="V22" s="430"/>
      <c r="W22" s="603" t="s">
        <v>230</v>
      </c>
      <c r="X22" s="386" t="s">
        <v>231</v>
      </c>
      <c r="Y22" s="176">
        <v>25</v>
      </c>
      <c r="Z22" s="443"/>
      <c r="AA22" s="443"/>
      <c r="AB22" s="539">
        <f>Y22/100</f>
        <v>0.25</v>
      </c>
      <c r="AC22" s="307"/>
      <c r="AD22" s="560" t="s">
        <v>344</v>
      </c>
      <c r="AE22" s="181" t="s">
        <v>351</v>
      </c>
      <c r="AF22" s="84">
        <v>45</v>
      </c>
      <c r="AG22" s="539">
        <f>AF22/100</f>
        <v>0.45</v>
      </c>
      <c r="AH22" s="539"/>
      <c r="AI22" s="539"/>
      <c r="AJ22" s="308"/>
      <c r="AK22" s="211"/>
      <c r="AL22" s="529"/>
      <c r="AM22" s="529"/>
      <c r="AN22" s="529"/>
      <c r="AO22" s="529"/>
      <c r="AP22" s="529"/>
      <c r="AQ22" s="529"/>
    </row>
    <row r="23" spans="1:43" ht="18" customHeight="1">
      <c r="A23" s="602"/>
      <c r="B23" s="558"/>
      <c r="C23" s="386" t="s">
        <v>227</v>
      </c>
      <c r="D23" s="176">
        <v>7</v>
      </c>
      <c r="E23" s="176"/>
      <c r="F23" s="176"/>
      <c r="G23" s="366">
        <f>D23/100</f>
        <v>7.0000000000000007E-2</v>
      </c>
      <c r="H23" s="477"/>
      <c r="I23" s="558"/>
      <c r="J23" s="388" t="s">
        <v>162</v>
      </c>
      <c r="K23" s="533">
        <v>10</v>
      </c>
      <c r="L23" s="539">
        <f>K23/90</f>
        <v>0.1111111111111111</v>
      </c>
      <c r="M23" s="539"/>
      <c r="N23" s="267"/>
      <c r="O23" s="308"/>
      <c r="P23" s="552"/>
      <c r="Q23" s="698" t="s">
        <v>165</v>
      </c>
      <c r="R23" s="176"/>
      <c r="S23" s="539"/>
      <c r="T23" s="539"/>
      <c r="U23" s="267"/>
      <c r="V23" s="118"/>
      <c r="W23" s="604"/>
      <c r="X23" s="386" t="s">
        <v>184</v>
      </c>
      <c r="Y23" s="176">
        <v>15</v>
      </c>
      <c r="Z23" s="443"/>
      <c r="AA23" s="444">
        <f>Y23*0.65/35</f>
        <v>0.27857142857142858</v>
      </c>
      <c r="AB23" s="443"/>
      <c r="AC23" s="307"/>
      <c r="AD23" s="560"/>
      <c r="AE23" s="181" t="s">
        <v>343</v>
      </c>
      <c r="AF23" s="84">
        <v>40</v>
      </c>
      <c r="AG23" s="539"/>
      <c r="AH23" s="539"/>
      <c r="AI23" s="274"/>
      <c r="AJ23" s="308"/>
      <c r="AK23" s="211"/>
      <c r="AL23" s="529"/>
      <c r="AM23" s="529"/>
      <c r="AN23" s="529"/>
      <c r="AO23" s="529"/>
      <c r="AP23" s="529"/>
      <c r="AQ23" s="529"/>
    </row>
    <row r="24" spans="1:43" ht="18" customHeight="1">
      <c r="A24" s="602"/>
      <c r="B24" s="558"/>
      <c r="C24" s="386" t="s">
        <v>232</v>
      </c>
      <c r="D24" s="176" t="s">
        <v>117</v>
      </c>
      <c r="E24" s="176"/>
      <c r="F24" s="176"/>
      <c r="G24" s="176"/>
      <c r="H24" s="477"/>
      <c r="I24" s="558"/>
      <c r="J24" s="388" t="s">
        <v>171</v>
      </c>
      <c r="K24" s="533">
        <v>5</v>
      </c>
      <c r="L24" s="539"/>
      <c r="M24" s="539"/>
      <c r="N24" s="267">
        <f>K24/100</f>
        <v>0.05</v>
      </c>
      <c r="O24" s="174"/>
      <c r="P24" s="552"/>
      <c r="Q24" s="699"/>
      <c r="R24" s="176"/>
      <c r="S24" s="539"/>
      <c r="T24" s="539"/>
      <c r="U24" s="267"/>
      <c r="V24" s="118"/>
      <c r="W24" s="604"/>
      <c r="X24" s="152"/>
      <c r="Y24" s="152"/>
      <c r="Z24" s="539"/>
      <c r="AA24" s="539"/>
      <c r="AB24" s="539"/>
      <c r="AC24" s="174"/>
      <c r="AD24" s="560"/>
      <c r="AE24" s="176" t="s">
        <v>214</v>
      </c>
      <c r="AF24" s="533">
        <v>5</v>
      </c>
      <c r="AG24" s="539">
        <f>AF24/15</f>
        <v>0.33333333333333331</v>
      </c>
      <c r="AH24" s="539"/>
      <c r="AI24" s="274"/>
      <c r="AJ24" s="308"/>
      <c r="AK24" s="211"/>
      <c r="AL24" s="529"/>
      <c r="AM24" s="529"/>
      <c r="AN24" s="529"/>
      <c r="AO24" s="529"/>
      <c r="AP24" s="529"/>
      <c r="AQ24" s="529"/>
    </row>
    <row r="25" spans="1:43" ht="18" customHeight="1">
      <c r="A25" s="602"/>
      <c r="B25" s="558"/>
      <c r="C25" s="386"/>
      <c r="D25" s="176"/>
      <c r="E25" s="176"/>
      <c r="F25" s="176"/>
      <c r="G25" s="176"/>
      <c r="H25" s="477"/>
      <c r="I25" s="558"/>
      <c r="J25" s="388" t="s">
        <v>174</v>
      </c>
      <c r="K25" s="533">
        <v>8</v>
      </c>
      <c r="L25" s="283"/>
      <c r="M25" s="283">
        <f>K25/55</f>
        <v>0.14545454545454545</v>
      </c>
      <c r="N25" s="283"/>
      <c r="O25" s="174"/>
      <c r="P25" s="552"/>
      <c r="Q25" s="699"/>
      <c r="R25" s="176"/>
      <c r="S25" s="283"/>
      <c r="T25" s="283"/>
      <c r="U25" s="267"/>
      <c r="V25" s="118"/>
      <c r="W25" s="604"/>
      <c r="X25" s="151"/>
      <c r="Y25" s="151"/>
      <c r="Z25" s="283"/>
      <c r="AA25" s="283"/>
      <c r="AB25" s="283"/>
      <c r="AC25" s="174"/>
      <c r="AD25" s="560"/>
      <c r="AE25" s="183" t="s">
        <v>352</v>
      </c>
      <c r="AF25" s="176">
        <v>20</v>
      </c>
      <c r="AG25" s="539">
        <f>AF25/60</f>
        <v>0.33333333333333331</v>
      </c>
      <c r="AH25" s="283"/>
      <c r="AI25" s="283"/>
      <c r="AJ25" s="308"/>
      <c r="AK25" s="211"/>
      <c r="AL25" s="529"/>
      <c r="AM25" s="529"/>
      <c r="AN25" s="529"/>
      <c r="AO25" s="529"/>
      <c r="AP25" s="529"/>
      <c r="AQ25" s="529"/>
    </row>
    <row r="26" spans="1:43" ht="18" customHeight="1">
      <c r="A26" s="602"/>
      <c r="B26" s="559"/>
      <c r="C26" s="183"/>
      <c r="D26" s="182"/>
      <c r="E26" s="176"/>
      <c r="F26" s="176"/>
      <c r="G26" s="176"/>
      <c r="H26" s="477"/>
      <c r="I26" s="559"/>
      <c r="J26" s="388" t="s">
        <v>295</v>
      </c>
      <c r="K26" s="533">
        <v>10</v>
      </c>
      <c r="L26" s="267"/>
      <c r="M26" s="267"/>
      <c r="N26" s="267">
        <f>K26/100</f>
        <v>0.1</v>
      </c>
      <c r="O26" s="174"/>
      <c r="P26" s="553"/>
      <c r="Q26" s="700"/>
      <c r="R26" s="176"/>
      <c r="S26" s="267"/>
      <c r="T26" s="267"/>
      <c r="U26" s="267"/>
      <c r="V26" s="118"/>
      <c r="W26" s="605"/>
      <c r="X26" s="176"/>
      <c r="Y26" s="176"/>
      <c r="Z26" s="267"/>
      <c r="AA26" s="267"/>
      <c r="AB26" s="267"/>
      <c r="AC26" s="174"/>
      <c r="AD26" s="560"/>
      <c r="AE26" s="176"/>
      <c r="AF26" s="176"/>
      <c r="AG26" s="291"/>
      <c r="AH26" s="291"/>
      <c r="AI26" s="291"/>
      <c r="AJ26" s="174"/>
      <c r="AK26" s="211"/>
      <c r="AL26" s="529"/>
      <c r="AM26" s="529"/>
      <c r="AN26" s="529"/>
      <c r="AO26" s="529"/>
      <c r="AP26" s="529"/>
      <c r="AQ26" s="529"/>
    </row>
    <row r="27" spans="1:43" s="173" customFormat="1" ht="18" customHeight="1">
      <c r="A27" s="240" t="s">
        <v>85</v>
      </c>
      <c r="B27" s="527" t="s">
        <v>43</v>
      </c>
      <c r="C27" s="104"/>
      <c r="D27" s="75"/>
      <c r="E27" s="75"/>
      <c r="F27" s="75"/>
      <c r="G27" s="75"/>
      <c r="H27" s="184"/>
      <c r="I27" s="487" t="s">
        <v>85</v>
      </c>
      <c r="J27" s="488" t="str">
        <f>月菜單!H11</f>
        <v>水果</v>
      </c>
      <c r="K27" s="126" t="s">
        <v>86</v>
      </c>
      <c r="L27" s="489"/>
      <c r="M27" s="489"/>
      <c r="N27" s="489"/>
      <c r="O27" s="54"/>
      <c r="P27" s="527" t="s">
        <v>85</v>
      </c>
      <c r="Q27" s="533"/>
      <c r="R27" s="57"/>
      <c r="S27" s="75"/>
      <c r="T27" s="75"/>
      <c r="U27" s="75"/>
      <c r="V27" s="174"/>
      <c r="W27" s="527" t="s">
        <v>85</v>
      </c>
      <c r="X27" s="527" t="str">
        <f>月菜單!H13</f>
        <v>水果</v>
      </c>
      <c r="Y27" s="57" t="s">
        <v>86</v>
      </c>
      <c r="Z27" s="75"/>
      <c r="AA27" s="75"/>
      <c r="AB27" s="75"/>
      <c r="AC27" s="174"/>
      <c r="AD27" s="532" t="s">
        <v>85</v>
      </c>
      <c r="AE27" s="533"/>
      <c r="AF27" s="126"/>
      <c r="AG27" s="75"/>
      <c r="AH27" s="75"/>
      <c r="AI27" s="75"/>
      <c r="AJ27" s="174"/>
      <c r="AK27" s="536"/>
      <c r="AL27" s="179"/>
    </row>
    <row r="28" spans="1:43" ht="17.5" thickBot="1">
      <c r="A28" s="10" t="s">
        <v>87</v>
      </c>
      <c r="B28" s="540" t="s">
        <v>0</v>
      </c>
      <c r="C28" s="320">
        <f>月菜單!I10</f>
        <v>0</v>
      </c>
      <c r="D28" s="86" t="s">
        <v>281</v>
      </c>
      <c r="E28" s="284"/>
      <c r="F28" s="284"/>
      <c r="G28" s="284"/>
      <c r="H28" s="184"/>
      <c r="I28" s="85" t="s">
        <v>0</v>
      </c>
      <c r="J28" s="490"/>
      <c r="K28" s="491"/>
      <c r="L28" s="290"/>
      <c r="M28" s="290"/>
      <c r="N28" s="290"/>
      <c r="O28" s="87"/>
      <c r="P28" s="540" t="s">
        <v>0</v>
      </c>
      <c r="Q28" s="538">
        <f>月菜單!I12</f>
        <v>0</v>
      </c>
      <c r="R28" s="86" t="s">
        <v>271</v>
      </c>
      <c r="S28" s="284"/>
      <c r="T28" s="284"/>
      <c r="U28" s="284"/>
      <c r="V28" s="184"/>
      <c r="W28" s="85" t="s">
        <v>0</v>
      </c>
      <c r="X28" s="538"/>
      <c r="Y28" s="86"/>
      <c r="Z28" s="284"/>
      <c r="AA28" s="284"/>
      <c r="AB28" s="284"/>
      <c r="AC28" s="174"/>
      <c r="AD28" s="85" t="s">
        <v>0</v>
      </c>
      <c r="AE28" s="538" t="str">
        <f>月菜單!I14</f>
        <v>原味優格</v>
      </c>
      <c r="AF28" s="86" t="s">
        <v>282</v>
      </c>
      <c r="AG28" s="284"/>
      <c r="AH28" s="284"/>
      <c r="AI28" s="284"/>
      <c r="AJ28" s="174"/>
      <c r="AK28" s="536"/>
    </row>
    <row r="29" spans="1:43" ht="20.149999999999999" customHeight="1" thickBot="1">
      <c r="A29" s="607" t="s">
        <v>15</v>
      </c>
      <c r="B29" s="653" t="s">
        <v>16</v>
      </c>
      <c r="C29" s="649"/>
      <c r="D29" s="286"/>
      <c r="E29" s="298">
        <f>SUM(E5:E28)</f>
        <v>6</v>
      </c>
      <c r="F29" s="295">
        <f t="shared" ref="F29:G29" si="1">SUM(F5:F28)</f>
        <v>2.959090909090909</v>
      </c>
      <c r="G29" s="298">
        <f t="shared" si="1"/>
        <v>1.52</v>
      </c>
      <c r="H29" s="288"/>
      <c r="I29" s="610" t="s">
        <v>16</v>
      </c>
      <c r="J29" s="611"/>
      <c r="K29" s="286"/>
      <c r="L29" s="298">
        <f>SUM(L5:L28)</f>
        <v>6.4274509803921562</v>
      </c>
      <c r="M29" s="295">
        <f t="shared" ref="M29:N29" si="2">SUM(M5:M28)</f>
        <v>2.8740259740259742</v>
      </c>
      <c r="N29" s="289">
        <f t="shared" si="2"/>
        <v>1.5500000000000003</v>
      </c>
      <c r="O29" s="288"/>
      <c r="P29" s="610" t="s">
        <v>47</v>
      </c>
      <c r="Q29" s="611"/>
      <c r="R29" s="530"/>
      <c r="S29" s="298">
        <f>SUM(S5:S28)</f>
        <v>6.4575163398692812</v>
      </c>
      <c r="T29" s="298">
        <f t="shared" ref="T29:U29" si="3">SUM(T5:T28)</f>
        <v>2.4857142857142858</v>
      </c>
      <c r="U29" s="298">
        <f t="shared" si="3"/>
        <v>1.69</v>
      </c>
      <c r="V29" s="298"/>
      <c r="W29" s="610" t="s">
        <v>16</v>
      </c>
      <c r="X29" s="611"/>
      <c r="Y29" s="353"/>
      <c r="Z29" s="337">
        <f>SUM(Z5:Z28)</f>
        <v>6.3636363636363633</v>
      </c>
      <c r="AA29" s="336">
        <f t="shared" ref="AA29:AB29" si="4">SUM(AA5:AA28)</f>
        <v>2.8571428571428568</v>
      </c>
      <c r="AB29" s="289">
        <f t="shared" si="4"/>
        <v>1.6</v>
      </c>
      <c r="AC29" s="300"/>
      <c r="AD29" s="610" t="s">
        <v>16</v>
      </c>
      <c r="AE29" s="611"/>
      <c r="AF29" s="309"/>
      <c r="AG29" s="289">
        <f>SUM(AG5:AG28)</f>
        <v>6.1166666666666663</v>
      </c>
      <c r="AH29" s="295">
        <f t="shared" ref="AH29:AI29" si="5">SUM(AH5:AH28)</f>
        <v>2.7142857142857144</v>
      </c>
      <c r="AI29" s="298">
        <f t="shared" si="5"/>
        <v>1.53</v>
      </c>
      <c r="AJ29" s="300"/>
      <c r="AK29" s="127"/>
      <c r="AM29" s="529"/>
      <c r="AN29" s="529"/>
      <c r="AO29" s="529"/>
      <c r="AP29" s="529"/>
      <c r="AQ29" s="529"/>
    </row>
    <row r="30" spans="1:43" ht="20.149999999999999" customHeight="1">
      <c r="A30" s="608"/>
      <c r="B30" s="705" t="s">
        <v>91</v>
      </c>
      <c r="C30" s="569"/>
      <c r="D30" s="293">
        <f>E29</f>
        <v>6</v>
      </c>
      <c r="E30" s="267"/>
      <c r="F30" s="267"/>
      <c r="G30" s="267"/>
      <c r="H30" s="174"/>
      <c r="I30" s="568" t="s">
        <v>52</v>
      </c>
      <c r="J30" s="569"/>
      <c r="K30" s="293">
        <f>L29</f>
        <v>6.4274509803921562</v>
      </c>
      <c r="L30" s="267"/>
      <c r="M30" s="267"/>
      <c r="N30" s="267"/>
      <c r="O30" s="199"/>
      <c r="P30" s="572" t="s">
        <v>68</v>
      </c>
      <c r="Q30" s="650"/>
      <c r="R30" s="293">
        <f>S29</f>
        <v>6.4575163398692812</v>
      </c>
      <c r="S30" s="267"/>
      <c r="T30" s="267"/>
      <c r="U30" s="267"/>
      <c r="V30" s="174"/>
      <c r="W30" s="568" t="s">
        <v>52</v>
      </c>
      <c r="X30" s="569"/>
      <c r="Y30" s="293">
        <f>Z29</f>
        <v>6.3636363636363633</v>
      </c>
      <c r="Z30" s="267"/>
      <c r="AA30" s="267"/>
      <c r="AB30" s="267"/>
      <c r="AC30" s="169"/>
      <c r="AD30" s="568" t="s">
        <v>52</v>
      </c>
      <c r="AE30" s="569"/>
      <c r="AF30" s="293">
        <f>AG29</f>
        <v>6.1166666666666663</v>
      </c>
      <c r="AG30" s="267"/>
      <c r="AH30" s="267"/>
      <c r="AI30" s="267"/>
      <c r="AJ30" s="169"/>
      <c r="AK30" s="127"/>
      <c r="AM30" s="529"/>
      <c r="AN30" s="529"/>
      <c r="AO30" s="529"/>
      <c r="AP30" s="529"/>
      <c r="AQ30" s="529"/>
    </row>
    <row r="31" spans="1:43" ht="20.149999999999999" customHeight="1">
      <c r="A31" s="608"/>
      <c r="B31" s="705" t="s">
        <v>34</v>
      </c>
      <c r="C31" s="569"/>
      <c r="D31" s="185">
        <f>F29</f>
        <v>2.959090909090909</v>
      </c>
      <c r="E31" s="268"/>
      <c r="F31" s="268"/>
      <c r="G31" s="268"/>
      <c r="H31" s="174"/>
      <c r="I31" s="568" t="s">
        <v>34</v>
      </c>
      <c r="J31" s="569"/>
      <c r="K31" s="185">
        <f>M29</f>
        <v>2.8740259740259742</v>
      </c>
      <c r="L31" s="268"/>
      <c r="M31" s="268"/>
      <c r="N31" s="185"/>
      <c r="O31" s="200"/>
      <c r="P31" s="568" t="s">
        <v>34</v>
      </c>
      <c r="Q31" s="569"/>
      <c r="R31" s="185">
        <f>T29</f>
        <v>2.4857142857142858</v>
      </c>
      <c r="S31" s="268"/>
      <c r="T31" s="268"/>
      <c r="U31" s="268"/>
      <c r="V31" s="174"/>
      <c r="W31" s="568" t="s">
        <v>34</v>
      </c>
      <c r="X31" s="569"/>
      <c r="Y31" s="185">
        <f>AA29</f>
        <v>2.8571428571428568</v>
      </c>
      <c r="Z31" s="268"/>
      <c r="AA31" s="268"/>
      <c r="AB31" s="268"/>
      <c r="AC31" s="174"/>
      <c r="AD31" s="568" t="s">
        <v>34</v>
      </c>
      <c r="AE31" s="569"/>
      <c r="AF31" s="185">
        <f>AH29</f>
        <v>2.7142857142857144</v>
      </c>
      <c r="AG31" s="268"/>
      <c r="AH31" s="268"/>
      <c r="AI31" s="268"/>
      <c r="AJ31" s="174"/>
      <c r="AK31" s="127"/>
      <c r="AM31" s="529"/>
      <c r="AN31" s="529"/>
      <c r="AO31" s="529"/>
      <c r="AP31" s="529"/>
      <c r="AQ31" s="529"/>
    </row>
    <row r="32" spans="1:43" ht="20.149999999999999" customHeight="1">
      <c r="A32" s="608"/>
      <c r="B32" s="705" t="s">
        <v>377</v>
      </c>
      <c r="C32" s="569"/>
      <c r="D32" s="185">
        <f>G29</f>
        <v>1.52</v>
      </c>
      <c r="E32" s="268"/>
      <c r="F32" s="268"/>
      <c r="G32" s="268"/>
      <c r="H32" s="174"/>
      <c r="I32" s="568" t="s">
        <v>377</v>
      </c>
      <c r="J32" s="569"/>
      <c r="K32" s="185">
        <f>N29</f>
        <v>1.5500000000000003</v>
      </c>
      <c r="L32" s="268"/>
      <c r="M32" s="268"/>
      <c r="N32" s="268"/>
      <c r="O32" s="199"/>
      <c r="P32" s="568" t="s">
        <v>377</v>
      </c>
      <c r="Q32" s="569"/>
      <c r="R32" s="185">
        <f>U29</f>
        <v>1.69</v>
      </c>
      <c r="S32" s="268"/>
      <c r="T32" s="268"/>
      <c r="U32" s="268"/>
      <c r="V32" s="174"/>
      <c r="W32" s="568" t="s">
        <v>377</v>
      </c>
      <c r="X32" s="569"/>
      <c r="Y32" s="185">
        <f>AB29</f>
        <v>1.6</v>
      </c>
      <c r="Z32" s="268"/>
      <c r="AA32" s="268"/>
      <c r="AB32" s="268"/>
      <c r="AC32" s="174"/>
      <c r="AD32" s="568" t="s">
        <v>377</v>
      </c>
      <c r="AE32" s="569"/>
      <c r="AF32" s="185">
        <f>AI29</f>
        <v>1.53</v>
      </c>
      <c r="AG32" s="268"/>
      <c r="AH32" s="268"/>
      <c r="AI32" s="268"/>
      <c r="AJ32" s="174"/>
      <c r="AK32" s="127"/>
      <c r="AM32" s="529"/>
      <c r="AN32" s="529"/>
      <c r="AO32" s="529"/>
      <c r="AP32" s="529"/>
      <c r="AQ32" s="529"/>
    </row>
    <row r="33" spans="1:43">
      <c r="A33" s="608"/>
      <c r="B33" s="651" t="s">
        <v>378</v>
      </c>
      <c r="C33" s="650"/>
      <c r="D33" s="111"/>
      <c r="E33" s="269"/>
      <c r="F33" s="269"/>
      <c r="G33" s="269"/>
      <c r="H33" s="174"/>
      <c r="I33" s="568" t="s">
        <v>378</v>
      </c>
      <c r="J33" s="569"/>
      <c r="K33" s="111">
        <v>1</v>
      </c>
      <c r="L33" s="269"/>
      <c r="M33" s="269"/>
      <c r="N33" s="269"/>
      <c r="O33" s="199"/>
      <c r="P33" s="568" t="s">
        <v>378</v>
      </c>
      <c r="Q33" s="569"/>
      <c r="R33" s="111"/>
      <c r="S33" s="269"/>
      <c r="T33" s="269"/>
      <c r="U33" s="269"/>
      <c r="V33" s="54"/>
      <c r="W33" s="568" t="s">
        <v>378</v>
      </c>
      <c r="X33" s="569"/>
      <c r="Y33" s="111">
        <v>1</v>
      </c>
      <c r="Z33" s="269"/>
      <c r="AA33" s="269"/>
      <c r="AB33" s="269"/>
      <c r="AC33" s="174"/>
      <c r="AD33" s="568" t="s">
        <v>378</v>
      </c>
      <c r="AE33" s="569"/>
      <c r="AF33" s="111"/>
      <c r="AG33" s="269"/>
      <c r="AH33" s="269"/>
      <c r="AI33" s="269"/>
      <c r="AJ33" s="174"/>
      <c r="AK33" s="127"/>
      <c r="AL33" s="173"/>
      <c r="AM33" s="529"/>
      <c r="AN33" s="529"/>
      <c r="AO33" s="529"/>
      <c r="AP33" s="529"/>
      <c r="AQ33" s="529"/>
    </row>
    <row r="34" spans="1:43">
      <c r="A34" s="608"/>
      <c r="B34" s="707" t="s">
        <v>11</v>
      </c>
      <c r="C34" s="708"/>
      <c r="D34" s="89"/>
      <c r="E34" s="270"/>
      <c r="F34" s="270"/>
      <c r="G34" s="270"/>
      <c r="H34" s="54"/>
      <c r="I34" s="570" t="s">
        <v>11</v>
      </c>
      <c r="J34" s="571"/>
      <c r="K34" s="89"/>
      <c r="L34" s="270"/>
      <c r="M34" s="270"/>
      <c r="N34" s="270"/>
      <c r="O34" s="199"/>
      <c r="P34" s="568" t="s">
        <v>11</v>
      </c>
      <c r="Q34" s="569"/>
      <c r="R34" s="89"/>
      <c r="S34" s="270"/>
      <c r="T34" s="270"/>
      <c r="U34" s="270"/>
      <c r="V34" s="54"/>
      <c r="W34" s="570" t="s">
        <v>11</v>
      </c>
      <c r="X34" s="571"/>
      <c r="Y34" s="89"/>
      <c r="Z34" s="270"/>
      <c r="AA34" s="270"/>
      <c r="AB34" s="270"/>
      <c r="AC34" s="54"/>
      <c r="AD34" s="570" t="s">
        <v>11</v>
      </c>
      <c r="AE34" s="571"/>
      <c r="AF34" s="89"/>
      <c r="AG34" s="270"/>
      <c r="AH34" s="270"/>
      <c r="AI34" s="270"/>
      <c r="AJ34" s="54"/>
      <c r="AK34" s="127"/>
    </row>
    <row r="35" spans="1:43" s="36" customFormat="1" ht="16.5" customHeight="1">
      <c r="A35" s="608"/>
      <c r="B35" s="651" t="s">
        <v>92</v>
      </c>
      <c r="C35" s="650"/>
      <c r="D35" s="168">
        <v>2.5</v>
      </c>
      <c r="E35" s="271"/>
      <c r="F35" s="271"/>
      <c r="G35" s="271"/>
      <c r="H35" s="118"/>
      <c r="I35" s="627" t="s">
        <v>10</v>
      </c>
      <c r="J35" s="628"/>
      <c r="K35" s="168">
        <v>2.5</v>
      </c>
      <c r="L35" s="271"/>
      <c r="M35" s="271"/>
      <c r="N35" s="271"/>
      <c r="O35" s="199"/>
      <c r="P35" s="568" t="s">
        <v>10</v>
      </c>
      <c r="Q35" s="569"/>
      <c r="R35" s="168">
        <v>2.5</v>
      </c>
      <c r="S35" s="271"/>
      <c r="T35" s="271"/>
      <c r="U35" s="271"/>
      <c r="V35" s="121"/>
      <c r="W35" s="572" t="s">
        <v>10</v>
      </c>
      <c r="X35" s="650"/>
      <c r="Y35" s="168">
        <v>2.5</v>
      </c>
      <c r="Z35" s="271"/>
      <c r="AA35" s="271"/>
      <c r="AB35" s="271"/>
      <c r="AC35" s="118"/>
      <c r="AD35" s="572" t="s">
        <v>10</v>
      </c>
      <c r="AE35" s="650"/>
      <c r="AF35" s="168">
        <v>2.5</v>
      </c>
      <c r="AG35" s="271"/>
      <c r="AH35" s="271"/>
      <c r="AI35" s="271"/>
      <c r="AJ35" s="118"/>
      <c r="AK35" s="306"/>
      <c r="AL35" s="5"/>
    </row>
    <row r="36" spans="1:43" s="36" customFormat="1" ht="24" customHeight="1" thickBot="1">
      <c r="A36" s="609"/>
      <c r="B36" s="706" t="s">
        <v>93</v>
      </c>
      <c r="C36" s="614"/>
      <c r="D36" s="282">
        <f>D30*70+D31*75+D32*25+D33*60+D34*120+D35*45</f>
        <v>792.43181818181824</v>
      </c>
      <c r="E36" s="272"/>
      <c r="F36" s="272"/>
      <c r="G36" s="272"/>
      <c r="H36" s="119"/>
      <c r="I36" s="612" t="s">
        <v>53</v>
      </c>
      <c r="J36" s="614"/>
      <c r="K36" s="282">
        <f>K30*70+K31*75+K32*25+K33*60+K34*120+K35*45</f>
        <v>876.72351667939904</v>
      </c>
      <c r="L36" s="272"/>
      <c r="M36" s="272"/>
      <c r="N36" s="272"/>
      <c r="O36" s="117"/>
      <c r="P36" s="666" t="s">
        <v>53</v>
      </c>
      <c r="Q36" s="667"/>
      <c r="R36" s="282">
        <f>R30*70+R31*75+R32*25+R33*60+R34*120+R35*45</f>
        <v>793.20471521942113</v>
      </c>
      <c r="S36" s="272"/>
      <c r="T36" s="272"/>
      <c r="U36" s="272"/>
      <c r="V36" s="102"/>
      <c r="W36" s="643" t="s">
        <v>53</v>
      </c>
      <c r="X36" s="644"/>
      <c r="Y36" s="282">
        <f>Y30*70+Y31*75+Y32*25+Y33*60+Y34*120+Y35*45</f>
        <v>872.24025974025972</v>
      </c>
      <c r="Z36" s="272"/>
      <c r="AA36" s="272"/>
      <c r="AB36" s="272"/>
      <c r="AC36" s="102"/>
      <c r="AD36" s="643" t="s">
        <v>53</v>
      </c>
      <c r="AE36" s="644"/>
      <c r="AF36" s="282">
        <f>AF30*70+AF31*75+AF32*25+AF33*60+AF34*120+AF35*45</f>
        <v>782.48809523809518</v>
      </c>
      <c r="AG36" s="272"/>
      <c r="AH36" s="272"/>
      <c r="AI36" s="218"/>
      <c r="AJ36" s="102"/>
      <c r="AK36" s="132"/>
      <c r="AL36" s="5"/>
    </row>
    <row r="37" spans="1:43" s="40" customFormat="1" ht="19.5">
      <c r="A37" s="656" t="s">
        <v>17</v>
      </c>
      <c r="B37" s="656"/>
      <c r="C37" s="656"/>
      <c r="D37" s="656"/>
      <c r="E37" s="656"/>
      <c r="F37" s="656"/>
      <c r="G37" s="656"/>
      <c r="H37" s="656"/>
      <c r="I37" s="656"/>
      <c r="J37" s="656"/>
      <c r="K37" s="656"/>
      <c r="L37" s="535"/>
      <c r="M37" s="535"/>
      <c r="N37" s="535"/>
      <c r="O37" s="46"/>
      <c r="P37" s="63"/>
      <c r="Q37" s="63"/>
      <c r="R37" s="63"/>
      <c r="S37" s="63"/>
      <c r="T37" s="63"/>
      <c r="U37" s="63"/>
      <c r="V37" s="63"/>
      <c r="W37" s="63"/>
      <c r="X37" s="61"/>
      <c r="Z37" s="63"/>
      <c r="AA37" s="63"/>
      <c r="AB37" s="63"/>
      <c r="AG37" s="63"/>
      <c r="AH37" s="63"/>
      <c r="AI37" s="63"/>
      <c r="AK37" s="61"/>
      <c r="AL37" s="5"/>
    </row>
    <row r="38" spans="1:43" s="42" customFormat="1" ht="19.5">
      <c r="A38" s="606" t="s">
        <v>13</v>
      </c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41"/>
      <c r="Z38" s="41"/>
      <c r="AA38" s="41"/>
      <c r="AB38" s="41"/>
      <c r="AG38" s="41"/>
      <c r="AH38" s="41"/>
      <c r="AI38" s="41"/>
      <c r="AK38" s="41"/>
      <c r="AL38" s="5"/>
    </row>
    <row r="39" spans="1:43" s="42" customFormat="1" ht="19.5" customHeight="1">
      <c r="A39" s="64" t="s">
        <v>12</v>
      </c>
      <c r="B39" s="64"/>
      <c r="C39" s="64"/>
      <c r="D39" s="41"/>
      <c r="H39" s="46"/>
      <c r="I39" s="46"/>
      <c r="J39" s="46"/>
      <c r="K39" s="64"/>
      <c r="O39" s="45"/>
      <c r="P39" s="46"/>
      <c r="Q39" s="46"/>
      <c r="R39" s="46"/>
      <c r="V39" s="46"/>
      <c r="W39" s="47"/>
      <c r="X39" s="41"/>
      <c r="Y39" s="41"/>
      <c r="AK39" s="41"/>
      <c r="AL39" s="5"/>
    </row>
    <row r="40" spans="1:43" s="236" customFormat="1" ht="25.5" customHeight="1">
      <c r="A40" s="233"/>
      <c r="B40" s="234" t="s">
        <v>75</v>
      </c>
      <c r="D40" s="233"/>
      <c r="E40" s="233"/>
      <c r="F40" s="233"/>
      <c r="G40" s="233"/>
      <c r="I40" s="234" t="s">
        <v>76</v>
      </c>
      <c r="J40" s="233"/>
      <c r="L40" s="233"/>
      <c r="M40" s="233"/>
      <c r="N40" s="233"/>
      <c r="O40" s="233"/>
      <c r="Q40" s="235" t="s">
        <v>77</v>
      </c>
      <c r="R40" s="233"/>
      <c r="S40" s="233"/>
      <c r="T40" s="233"/>
      <c r="U40" s="233"/>
      <c r="V40" s="233"/>
      <c r="Y40" s="237" t="s">
        <v>78</v>
      </c>
      <c r="Z40" s="233"/>
      <c r="AA40" s="233"/>
      <c r="AB40" s="233"/>
      <c r="AG40" s="233"/>
      <c r="AH40" s="233"/>
      <c r="AI40" s="233"/>
      <c r="AK40" s="25"/>
    </row>
  </sheetData>
  <mergeCells count="91">
    <mergeCell ref="I5:I6"/>
    <mergeCell ref="A5:A6"/>
    <mergeCell ref="B5:B6"/>
    <mergeCell ref="A22:A26"/>
    <mergeCell ref="B22:B26"/>
    <mergeCell ref="C18:C21"/>
    <mergeCell ref="B7:B11"/>
    <mergeCell ref="A7:A11"/>
    <mergeCell ref="A17:A21"/>
    <mergeCell ref="A12:A16"/>
    <mergeCell ref="B12:B16"/>
    <mergeCell ref="B17:B21"/>
    <mergeCell ref="I22:I26"/>
    <mergeCell ref="W17:W21"/>
    <mergeCell ref="P7:P15"/>
    <mergeCell ref="P16:P21"/>
    <mergeCell ref="W12:W16"/>
    <mergeCell ref="I7:I11"/>
    <mergeCell ref="I12:I16"/>
    <mergeCell ref="I17:I21"/>
    <mergeCell ref="J18:J2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F3:AJ3"/>
    <mergeCell ref="AD3:AE3"/>
    <mergeCell ref="AD33:AE33"/>
    <mergeCell ref="B33:C33"/>
    <mergeCell ref="B34:C34"/>
    <mergeCell ref="B32:C32"/>
    <mergeCell ref="P31:Q31"/>
    <mergeCell ref="W31:X31"/>
    <mergeCell ref="I31:J31"/>
    <mergeCell ref="AD31:AE31"/>
    <mergeCell ref="W32:X32"/>
    <mergeCell ref="P33:Q33"/>
    <mergeCell ref="AD34:AE34"/>
    <mergeCell ref="W34:X34"/>
    <mergeCell ref="AD32:AE32"/>
    <mergeCell ref="W33:X33"/>
    <mergeCell ref="I33:J33"/>
    <mergeCell ref="I32:J32"/>
    <mergeCell ref="AD35:AE35"/>
    <mergeCell ref="I36:J36"/>
    <mergeCell ref="P36:Q36"/>
    <mergeCell ref="W36:X36"/>
    <mergeCell ref="AD36:AE36"/>
    <mergeCell ref="I35:J35"/>
    <mergeCell ref="P35:Q35"/>
    <mergeCell ref="W35:X35"/>
    <mergeCell ref="B30:C30"/>
    <mergeCell ref="I30:J30"/>
    <mergeCell ref="A38:X38"/>
    <mergeCell ref="A29:A36"/>
    <mergeCell ref="A37:K37"/>
    <mergeCell ref="I34:J34"/>
    <mergeCell ref="P34:Q34"/>
    <mergeCell ref="P30:Q30"/>
    <mergeCell ref="W30:X30"/>
    <mergeCell ref="B31:C31"/>
    <mergeCell ref="B36:C36"/>
    <mergeCell ref="B35:C35"/>
    <mergeCell ref="P32:Q32"/>
    <mergeCell ref="I29:J29"/>
    <mergeCell ref="W29:X29"/>
    <mergeCell ref="B29:C29"/>
    <mergeCell ref="AD30:AE30"/>
    <mergeCell ref="P29:Q29"/>
    <mergeCell ref="X18:X21"/>
    <mergeCell ref="AD22:AD26"/>
    <mergeCell ref="W5:W6"/>
    <mergeCell ref="AD29:AE29"/>
    <mergeCell ref="W22:W26"/>
    <mergeCell ref="W7:W11"/>
    <mergeCell ref="AD17:AD21"/>
    <mergeCell ref="AD12:AD16"/>
    <mergeCell ref="P5:P6"/>
    <mergeCell ref="Q23:Q26"/>
    <mergeCell ref="P22:P26"/>
    <mergeCell ref="AD5:AD6"/>
    <mergeCell ref="AE18:AE21"/>
    <mergeCell ref="AD7:AD11"/>
  </mergeCells>
  <phoneticPr fontId="1" type="noConversion"/>
  <printOptions horizontalCentered="1"/>
  <pageMargins left="0" right="0" top="0" bottom="0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40"/>
  <sheetViews>
    <sheetView zoomScale="80" zoomScaleNormal="80" workbookViewId="0">
      <selection activeCell="K17" sqref="K17"/>
    </sheetView>
  </sheetViews>
  <sheetFormatPr defaultColWidth="8.90625" defaultRowHeight="17"/>
  <cols>
    <col min="1" max="1" width="8.90625" style="5"/>
    <col min="2" max="2" width="9.453125" style="5" customWidth="1"/>
    <col min="3" max="3" width="10.6328125" style="5" customWidth="1"/>
    <col min="4" max="4" width="8.36328125" style="5" customWidth="1"/>
    <col min="5" max="7" width="8.36328125" style="5" hidden="1" customWidth="1"/>
    <col min="8" max="8" width="5.6328125" style="5" customWidth="1"/>
    <col min="9" max="9" width="9.6328125" style="5" customWidth="1"/>
    <col min="10" max="10" width="10.6328125" style="5" customWidth="1"/>
    <col min="11" max="11" width="8.36328125" style="5" customWidth="1"/>
    <col min="12" max="14" width="8.36328125" style="5" hidden="1" customWidth="1"/>
    <col min="15" max="15" width="5.6328125" style="5" customWidth="1"/>
    <col min="16" max="16" width="9.6328125" style="5" customWidth="1"/>
    <col min="17" max="17" width="10.6328125" style="6" customWidth="1"/>
    <col min="18" max="18" width="8.36328125" style="5" customWidth="1"/>
    <col min="19" max="21" width="8.36328125" style="5" hidden="1" customWidth="1"/>
    <col min="22" max="22" width="5.6328125" style="5" customWidth="1"/>
    <col min="23" max="23" width="9.6328125" style="5" customWidth="1"/>
    <col min="24" max="24" width="10.6328125" style="5" customWidth="1"/>
    <col min="25" max="25" width="8.36328125" style="5" customWidth="1"/>
    <col min="26" max="26" width="5.6328125" style="5" customWidth="1"/>
    <col min="27" max="27" width="9.6328125" style="5" customWidth="1"/>
    <col min="28" max="28" width="10.6328125" style="5" customWidth="1"/>
    <col min="29" max="29" width="8.36328125" style="5" customWidth="1"/>
    <col min="30" max="32" width="5.6328125" style="5" hidden="1" customWidth="1"/>
    <col min="33" max="33" width="5.6328125" style="5" customWidth="1"/>
    <col min="34" max="16384" width="8.90625" style="5"/>
  </cols>
  <sheetData>
    <row r="1" spans="1:65" ht="21" customHeight="1">
      <c r="A1" s="576" t="s">
        <v>372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245"/>
      <c r="AE1" s="245"/>
      <c r="AF1" s="245"/>
      <c r="AG1" s="245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4"/>
      <c r="AY1" s="514"/>
      <c r="AZ1" s="514"/>
      <c r="BA1" s="514"/>
      <c r="BB1" s="514"/>
      <c r="BC1" s="514"/>
    </row>
    <row r="2" spans="1:65" ht="21" customHeight="1" thickBot="1">
      <c r="A2" s="246" t="s">
        <v>354</v>
      </c>
      <c r="B2" s="12"/>
      <c r="C2" s="172"/>
      <c r="D2" s="12"/>
      <c r="E2" s="12"/>
      <c r="F2" s="12"/>
      <c r="G2" s="12"/>
      <c r="H2" s="12"/>
      <c r="I2" s="12"/>
      <c r="J2" s="12"/>
      <c r="P2" s="12"/>
      <c r="Q2" s="12"/>
      <c r="R2" s="12"/>
      <c r="V2" s="12"/>
      <c r="W2" s="577" t="s">
        <v>6</v>
      </c>
      <c r="X2" s="578"/>
      <c r="Y2" s="578"/>
      <c r="Z2" s="12"/>
      <c r="AA2" s="577" t="s">
        <v>8</v>
      </c>
      <c r="AB2" s="577"/>
      <c r="AC2" s="577"/>
      <c r="AD2" s="247"/>
      <c r="AE2" s="248"/>
      <c r="AF2" s="447"/>
      <c r="AG2" s="247"/>
      <c r="AH2" s="3"/>
      <c r="AI2" s="247"/>
      <c r="AJ2" s="247"/>
      <c r="AK2" s="247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</row>
    <row r="3" spans="1:65" s="340" customFormat="1" ht="16.5" customHeight="1" thickBot="1">
      <c r="A3" s="339" t="s">
        <v>121</v>
      </c>
      <c r="B3" s="590">
        <v>45410</v>
      </c>
      <c r="C3" s="589"/>
      <c r="D3" s="588" t="s">
        <v>355</v>
      </c>
      <c r="E3" s="585"/>
      <c r="F3" s="585"/>
      <c r="G3" s="585"/>
      <c r="H3" s="587"/>
      <c r="I3" s="589">
        <v>45411</v>
      </c>
      <c r="J3" s="589"/>
      <c r="K3" s="588" t="s">
        <v>356</v>
      </c>
      <c r="L3" s="585"/>
      <c r="M3" s="585"/>
      <c r="N3" s="585"/>
      <c r="O3" s="587"/>
      <c r="P3" s="579">
        <v>45046</v>
      </c>
      <c r="Q3" s="580"/>
      <c r="R3" s="588" t="s">
        <v>356</v>
      </c>
      <c r="S3" s="585"/>
      <c r="T3" s="585"/>
      <c r="U3" s="585"/>
      <c r="V3" s="587"/>
      <c r="W3" s="450"/>
      <c r="X3" s="450"/>
      <c r="Y3" s="451"/>
      <c r="Z3" s="516"/>
      <c r="AA3" s="579"/>
      <c r="AB3" s="580"/>
      <c r="AC3" s="581" t="s">
        <v>123</v>
      </c>
      <c r="AD3" s="582"/>
      <c r="AE3" s="582"/>
      <c r="AF3" s="582"/>
      <c r="AG3" s="692"/>
      <c r="AH3" s="515"/>
      <c r="AI3" s="579"/>
      <c r="AJ3" s="580"/>
      <c r="AK3" s="584" t="s">
        <v>102</v>
      </c>
      <c r="AL3" s="585"/>
      <c r="AM3" s="585"/>
      <c r="AN3" s="585"/>
      <c r="AO3" s="587"/>
      <c r="AP3" s="516"/>
      <c r="AQ3" s="579"/>
      <c r="AR3" s="580"/>
      <c r="AS3" s="727" t="s">
        <v>31</v>
      </c>
      <c r="AT3" s="660"/>
      <c r="AU3" s="660"/>
      <c r="AV3" s="660"/>
      <c r="AW3" s="661"/>
      <c r="AX3" s="174"/>
      <c r="AY3" s="521"/>
      <c r="AZ3" s="521"/>
      <c r="BA3" s="620"/>
      <c r="BB3" s="620"/>
      <c r="BC3" s="228"/>
      <c r="BD3" s="105"/>
      <c r="BE3" s="521"/>
      <c r="BF3" s="127"/>
      <c r="BG3" s="380"/>
      <c r="BH3" s="521"/>
      <c r="BI3" s="521"/>
      <c r="BJ3" s="521"/>
      <c r="BK3" s="521"/>
      <c r="BL3" s="521"/>
      <c r="BM3" s="521"/>
    </row>
    <row r="4" spans="1:65" s="6" customFormat="1" ht="18" customHeight="1">
      <c r="A4" s="51" t="s">
        <v>23</v>
      </c>
      <c r="B4" s="52" t="s">
        <v>357</v>
      </c>
      <c r="C4" s="53" t="s">
        <v>33</v>
      </c>
      <c r="D4" s="53" t="s">
        <v>358</v>
      </c>
      <c r="E4" s="8" t="s">
        <v>103</v>
      </c>
      <c r="F4" s="8" t="s">
        <v>104</v>
      </c>
      <c r="G4" s="8" t="s">
        <v>105</v>
      </c>
      <c r="H4" s="242" t="s">
        <v>58</v>
      </c>
      <c r="I4" s="241" t="s">
        <v>56</v>
      </c>
      <c r="J4" s="53" t="s">
        <v>57</v>
      </c>
      <c r="K4" s="53" t="s">
        <v>358</v>
      </c>
      <c r="L4" s="8" t="s">
        <v>103</v>
      </c>
      <c r="M4" s="8" t="s">
        <v>104</v>
      </c>
      <c r="N4" s="8" t="s">
        <v>105</v>
      </c>
      <c r="O4" s="242" t="s">
        <v>58</v>
      </c>
      <c r="P4" s="7" t="s">
        <v>357</v>
      </c>
      <c r="Q4" s="53" t="s">
        <v>33</v>
      </c>
      <c r="R4" s="8" t="s">
        <v>358</v>
      </c>
      <c r="S4" s="8" t="s">
        <v>103</v>
      </c>
      <c r="T4" s="8" t="s">
        <v>104</v>
      </c>
      <c r="U4" s="8" t="s">
        <v>105</v>
      </c>
      <c r="V4" s="242" t="s">
        <v>58</v>
      </c>
      <c r="W4" s="13" t="s">
        <v>357</v>
      </c>
      <c r="X4" s="53" t="s">
        <v>33</v>
      </c>
      <c r="Y4" s="14" t="s">
        <v>358</v>
      </c>
      <c r="Z4" s="242" t="s">
        <v>58</v>
      </c>
      <c r="AA4" s="9" t="s">
        <v>357</v>
      </c>
      <c r="AB4" s="273" t="s">
        <v>33</v>
      </c>
      <c r="AC4" s="8" t="s">
        <v>358</v>
      </c>
      <c r="AD4" s="8" t="s">
        <v>103</v>
      </c>
      <c r="AE4" s="8" t="s">
        <v>104</v>
      </c>
      <c r="AF4" s="8" t="s">
        <v>105</v>
      </c>
      <c r="AG4" s="242" t="s">
        <v>106</v>
      </c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65" s="243" customFormat="1" ht="18" customHeight="1">
      <c r="A5" s="685" t="s">
        <v>3</v>
      </c>
      <c r="B5" s="621" t="s">
        <v>46</v>
      </c>
      <c r="C5" s="175" t="s">
        <v>32</v>
      </c>
      <c r="D5" s="520">
        <v>120</v>
      </c>
      <c r="E5" s="184">
        <f>D5/20</f>
        <v>6</v>
      </c>
      <c r="F5" s="184"/>
      <c r="G5" s="184"/>
      <c r="H5" s="308"/>
      <c r="I5" s="621" t="s">
        <v>48</v>
      </c>
      <c r="J5" s="520" t="s">
        <v>9</v>
      </c>
      <c r="K5" s="520">
        <v>100</v>
      </c>
      <c r="L5" s="184">
        <f>K5/20</f>
        <v>5</v>
      </c>
      <c r="M5" s="184"/>
      <c r="N5" s="184"/>
      <c r="O5" s="429"/>
      <c r="P5" s="561" t="s">
        <v>235</v>
      </c>
      <c r="Q5" s="520" t="s">
        <v>32</v>
      </c>
      <c r="R5" s="520">
        <v>120</v>
      </c>
      <c r="S5" s="184">
        <f>R5/20</f>
        <v>6</v>
      </c>
      <c r="T5" s="184"/>
      <c r="U5" s="184"/>
      <c r="V5" s="424"/>
      <c r="W5" s="561"/>
      <c r="X5" s="84"/>
      <c r="Y5" s="520"/>
      <c r="Z5" s="174"/>
      <c r="AA5" s="621"/>
      <c r="AB5" s="184"/>
      <c r="AC5" s="520"/>
      <c r="AD5" s="255"/>
      <c r="AE5" s="255"/>
      <c r="AF5" s="255"/>
      <c r="AG5" s="256"/>
      <c r="AH5" s="162"/>
      <c r="AI5" s="162"/>
      <c r="AJ5" s="162"/>
    </row>
    <row r="6" spans="1:65" s="243" customFormat="1" ht="18" customHeight="1">
      <c r="A6" s="704"/>
      <c r="B6" s="622"/>
      <c r="C6" s="520"/>
      <c r="D6" s="176"/>
      <c r="E6" s="176"/>
      <c r="F6" s="176"/>
      <c r="G6" s="176"/>
      <c r="H6" s="308"/>
      <c r="I6" s="622"/>
      <c r="J6" s="176" t="s">
        <v>30</v>
      </c>
      <c r="K6" s="520">
        <v>20</v>
      </c>
      <c r="L6" s="184">
        <f>K6/20</f>
        <v>1</v>
      </c>
      <c r="M6" s="184"/>
      <c r="N6" s="184"/>
      <c r="O6" s="429"/>
      <c r="P6" s="562"/>
      <c r="Q6" s="520"/>
      <c r="R6" s="260"/>
      <c r="S6" s="184"/>
      <c r="T6" s="184"/>
      <c r="U6" s="184"/>
      <c r="V6" s="424"/>
      <c r="W6" s="562"/>
      <c r="X6" s="138"/>
      <c r="Y6" s="175"/>
      <c r="Z6" s="174"/>
      <c r="AA6" s="622"/>
      <c r="AB6" s="184"/>
      <c r="AC6" s="520"/>
      <c r="AD6" s="255"/>
      <c r="AE6" s="255"/>
      <c r="AF6" s="255"/>
      <c r="AG6" s="256"/>
      <c r="AH6" s="166"/>
      <c r="AI6" s="521"/>
      <c r="AJ6" s="162"/>
    </row>
    <row r="7" spans="1:65" s="243" customFormat="1" ht="18" customHeight="1">
      <c r="A7" s="685" t="s">
        <v>25</v>
      </c>
      <c r="B7" s="713" t="s">
        <v>345</v>
      </c>
      <c r="C7" s="398" t="s">
        <v>118</v>
      </c>
      <c r="D7" s="152">
        <v>80</v>
      </c>
      <c r="E7" s="257"/>
      <c r="F7" s="257">
        <f>D7*0.8/35</f>
        <v>1.8285714285714285</v>
      </c>
      <c r="G7" s="257"/>
      <c r="H7" s="308"/>
      <c r="I7" s="551" t="s">
        <v>143</v>
      </c>
      <c r="J7" s="396" t="s">
        <v>144</v>
      </c>
      <c r="K7" s="8">
        <v>100</v>
      </c>
      <c r="L7" s="274"/>
      <c r="M7" s="294">
        <f>K7*0.65/35</f>
        <v>1.8571428571428572</v>
      </c>
      <c r="N7" s="176"/>
      <c r="O7" s="429"/>
      <c r="P7" s="551" t="s">
        <v>210</v>
      </c>
      <c r="Q7" s="388" t="s">
        <v>96</v>
      </c>
      <c r="R7" s="520">
        <v>10</v>
      </c>
      <c r="S7" s="302"/>
      <c r="T7" s="302"/>
      <c r="U7" s="257">
        <f>R7/100</f>
        <v>0.1</v>
      </c>
      <c r="V7" s="424"/>
      <c r="W7" s="560"/>
      <c r="X7" s="126"/>
      <c r="Y7" s="520"/>
      <c r="Z7" s="55"/>
      <c r="AA7" s="677"/>
      <c r="AB7" s="184"/>
      <c r="AC7" s="163"/>
      <c r="AD7" s="257"/>
      <c r="AE7" s="257"/>
      <c r="AF7" s="257"/>
      <c r="AG7" s="256"/>
      <c r="AH7" s="166"/>
      <c r="AI7" s="521"/>
      <c r="AJ7" s="162"/>
    </row>
    <row r="8" spans="1:65" s="243" customFormat="1" ht="18" customHeight="1">
      <c r="A8" s="685"/>
      <c r="B8" s="714"/>
      <c r="C8" s="398" t="s">
        <v>119</v>
      </c>
      <c r="D8" s="152">
        <v>30</v>
      </c>
      <c r="E8" s="302"/>
      <c r="F8" s="302"/>
      <c r="G8" s="257">
        <f>D8/100</f>
        <v>0.3</v>
      </c>
      <c r="H8" s="308"/>
      <c r="I8" s="552"/>
      <c r="J8" s="396" t="s">
        <v>162</v>
      </c>
      <c r="K8" s="84">
        <v>30</v>
      </c>
      <c r="L8" s="285">
        <f>K8/90</f>
        <v>0.33333333333333331</v>
      </c>
      <c r="M8" s="285"/>
      <c r="N8" s="176"/>
      <c r="O8" s="429"/>
      <c r="P8" s="552"/>
      <c r="Q8" s="388" t="s">
        <v>133</v>
      </c>
      <c r="R8" s="520">
        <v>20</v>
      </c>
      <c r="S8" s="347"/>
      <c r="T8" s="257">
        <f>R8/55</f>
        <v>0.36363636363636365</v>
      </c>
      <c r="U8" s="257"/>
      <c r="V8" s="424"/>
      <c r="W8" s="560"/>
      <c r="X8" s="176"/>
      <c r="Y8" s="176"/>
      <c r="Z8" s="55"/>
      <c r="AA8" s="678"/>
      <c r="AB8" s="274"/>
      <c r="AC8" s="518"/>
      <c r="AD8" s="255"/>
      <c r="AE8" s="258"/>
      <c r="AF8" s="257"/>
      <c r="AG8" s="256"/>
      <c r="AH8" s="166"/>
      <c r="AI8" s="521"/>
      <c r="AJ8" s="162"/>
    </row>
    <row r="9" spans="1:65" s="243" customFormat="1" ht="18" customHeight="1">
      <c r="A9" s="685"/>
      <c r="B9" s="714"/>
      <c r="C9" s="398" t="s">
        <v>96</v>
      </c>
      <c r="D9" s="152">
        <v>10</v>
      </c>
      <c r="E9" s="302"/>
      <c r="F9" s="257"/>
      <c r="G9" s="257">
        <f>D9/100</f>
        <v>0.1</v>
      </c>
      <c r="H9" s="308"/>
      <c r="I9" s="552"/>
      <c r="J9" s="396" t="s">
        <v>163</v>
      </c>
      <c r="K9" s="520" t="s">
        <v>42</v>
      </c>
      <c r="L9" s="274"/>
      <c r="M9" s="274"/>
      <c r="N9" s="517"/>
      <c r="O9" s="429"/>
      <c r="P9" s="552"/>
      <c r="Q9" s="388" t="s">
        <v>161</v>
      </c>
      <c r="R9" s="520">
        <v>15</v>
      </c>
      <c r="S9" s="347"/>
      <c r="T9" s="257">
        <f>R9/35</f>
        <v>0.42857142857142855</v>
      </c>
      <c r="U9" s="257"/>
      <c r="V9" s="424"/>
      <c r="W9" s="560"/>
      <c r="X9" s="176"/>
      <c r="Y9" s="176"/>
      <c r="Z9" s="55"/>
      <c r="AA9" s="678"/>
      <c r="AB9" s="274"/>
      <c r="AC9" s="518"/>
      <c r="AD9" s="259"/>
      <c r="AE9" s="257"/>
      <c r="AF9" s="257"/>
      <c r="AG9" s="256"/>
      <c r="AH9" s="166"/>
      <c r="AI9" s="521"/>
      <c r="AJ9" s="162"/>
      <c r="AK9" s="197"/>
      <c r="AL9" s="197"/>
      <c r="AM9" s="197"/>
    </row>
    <row r="10" spans="1:65" s="243" customFormat="1" ht="18" customHeight="1">
      <c r="A10" s="685"/>
      <c r="B10" s="714"/>
      <c r="C10" s="398"/>
      <c r="D10" s="152"/>
      <c r="E10" s="347"/>
      <c r="F10" s="257"/>
      <c r="G10" s="302"/>
      <c r="H10" s="308"/>
      <c r="I10" s="552"/>
      <c r="J10" s="441"/>
      <c r="K10" s="176"/>
      <c r="L10" s="176"/>
      <c r="M10" s="176"/>
      <c r="N10" s="517"/>
      <c r="O10" s="429"/>
      <c r="P10" s="552"/>
      <c r="Q10" s="388" t="s">
        <v>193</v>
      </c>
      <c r="R10" s="520">
        <v>25</v>
      </c>
      <c r="S10" s="257">
        <f>R10/85</f>
        <v>0.29411764705882354</v>
      </c>
      <c r="T10" s="257"/>
      <c r="U10" s="302"/>
      <c r="V10" s="424"/>
      <c r="W10" s="560"/>
      <c r="X10" s="176"/>
      <c r="Y10" s="176"/>
      <c r="Z10" s="55"/>
      <c r="AA10" s="678"/>
      <c r="AB10" s="274"/>
      <c r="AC10" s="176"/>
      <c r="AD10" s="259"/>
      <c r="AE10" s="257"/>
      <c r="AF10" s="258"/>
      <c r="AG10" s="256"/>
      <c r="AH10" s="167"/>
      <c r="AI10" s="521"/>
      <c r="AJ10" s="162"/>
      <c r="AK10" s="197"/>
      <c r="AL10" s="197"/>
      <c r="AM10" s="197"/>
    </row>
    <row r="11" spans="1:65" s="243" customFormat="1" ht="18" customHeight="1">
      <c r="A11" s="685"/>
      <c r="B11" s="715"/>
      <c r="C11" s="398"/>
      <c r="D11" s="152"/>
      <c r="E11" s="257"/>
      <c r="F11" s="257"/>
      <c r="G11" s="302"/>
      <c r="H11" s="308"/>
      <c r="I11" s="553"/>
      <c r="J11" s="386"/>
      <c r="K11" s="386"/>
      <c r="L11" s="176"/>
      <c r="M11" s="176"/>
      <c r="N11" s="176"/>
      <c r="O11" s="429"/>
      <c r="P11" s="552"/>
      <c r="Q11" s="388" t="s">
        <v>107</v>
      </c>
      <c r="R11" s="520">
        <v>20</v>
      </c>
      <c r="S11" s="291"/>
      <c r="T11" s="291"/>
      <c r="U11" s="257">
        <f>R11/100</f>
        <v>0.2</v>
      </c>
      <c r="V11" s="424"/>
      <c r="W11" s="560"/>
      <c r="X11" s="176"/>
      <c r="Y11" s="176"/>
      <c r="Z11" s="55"/>
      <c r="AA11" s="712"/>
      <c r="AB11" s="275"/>
      <c r="AC11" s="518"/>
      <c r="AD11" s="257"/>
      <c r="AE11" s="257"/>
      <c r="AF11" s="258"/>
      <c r="AG11" s="256"/>
      <c r="AH11" s="521"/>
      <c r="AI11" s="16"/>
      <c r="AJ11" s="162"/>
      <c r="AK11" s="197"/>
      <c r="AL11" s="197"/>
      <c r="AM11" s="197"/>
    </row>
    <row r="12" spans="1:65" s="243" customFormat="1" ht="18" customHeight="1">
      <c r="A12" s="686" t="s">
        <v>26</v>
      </c>
      <c r="B12" s="560" t="s">
        <v>359</v>
      </c>
      <c r="C12" s="388" t="s">
        <v>215</v>
      </c>
      <c r="D12" s="390">
        <v>80</v>
      </c>
      <c r="E12" s="260"/>
      <c r="F12" s="260"/>
      <c r="G12" s="274">
        <f>D12/100</f>
        <v>0.8</v>
      </c>
      <c r="H12" s="308"/>
      <c r="I12" s="694" t="s">
        <v>319</v>
      </c>
      <c r="J12" s="505" t="s">
        <v>322</v>
      </c>
      <c r="K12" s="176">
        <v>50</v>
      </c>
      <c r="L12" s="176"/>
      <c r="M12" s="366"/>
      <c r="N12" s="517">
        <f>K12*0.8/100</f>
        <v>0.4</v>
      </c>
      <c r="O12" s="429"/>
      <c r="P12" s="553"/>
      <c r="Q12" s="388" t="s">
        <v>169</v>
      </c>
      <c r="R12" s="152" t="s">
        <v>117</v>
      </c>
      <c r="S12" s="301"/>
      <c r="T12" s="261"/>
      <c r="U12" s="302"/>
      <c r="V12" s="424"/>
      <c r="W12" s="551"/>
      <c r="X12" s="152"/>
      <c r="Y12" s="152"/>
      <c r="Z12" s="55"/>
      <c r="AA12" s="551"/>
      <c r="AB12" s="267"/>
      <c r="AC12" s="520"/>
      <c r="AD12" s="260"/>
      <c r="AE12" s="260"/>
      <c r="AF12" s="261"/>
      <c r="AG12" s="256"/>
      <c r="AH12" s="521"/>
      <c r="AI12" s="16"/>
      <c r="AJ12" s="162"/>
      <c r="AK12" s="197"/>
      <c r="AL12" s="197"/>
      <c r="AM12" s="197"/>
    </row>
    <row r="13" spans="1:65" s="243" customFormat="1" ht="18" customHeight="1">
      <c r="A13" s="685"/>
      <c r="B13" s="560"/>
      <c r="C13" s="161" t="s">
        <v>133</v>
      </c>
      <c r="D13" s="390">
        <v>30</v>
      </c>
      <c r="E13" s="161"/>
      <c r="F13" s="473">
        <f>D13/55</f>
        <v>0.54545454545454541</v>
      </c>
      <c r="G13" s="261"/>
      <c r="H13" s="308"/>
      <c r="I13" s="695"/>
      <c r="J13" s="386" t="s">
        <v>321</v>
      </c>
      <c r="K13" s="176">
        <v>5</v>
      </c>
      <c r="L13" s="176"/>
      <c r="M13" s="506"/>
      <c r="N13" s="517">
        <f>K13/100</f>
        <v>0.05</v>
      </c>
      <c r="O13" s="429"/>
      <c r="P13" s="554" t="s">
        <v>346</v>
      </c>
      <c r="Q13" s="151" t="s">
        <v>347</v>
      </c>
      <c r="R13" s="393">
        <v>80</v>
      </c>
      <c r="S13" s="161"/>
      <c r="T13" s="393">
        <f>R13/35</f>
        <v>2.2857142857142856</v>
      </c>
      <c r="V13" s="424"/>
      <c r="W13" s="552"/>
      <c r="X13" s="177"/>
      <c r="Y13" s="152"/>
      <c r="Z13" s="55"/>
      <c r="AA13" s="552"/>
      <c r="AB13" s="276"/>
      <c r="AC13" s="176"/>
      <c r="AD13" s="260"/>
      <c r="AE13" s="261"/>
      <c r="AF13" s="261"/>
      <c r="AG13" s="256"/>
      <c r="AH13" s="521"/>
      <c r="AI13" s="126"/>
      <c r="AJ13" s="197"/>
      <c r="AK13" s="197"/>
      <c r="AL13" s="197"/>
      <c r="AM13" s="197"/>
    </row>
    <row r="14" spans="1:65" s="243" customFormat="1" ht="18" customHeight="1">
      <c r="A14" s="685"/>
      <c r="B14" s="560"/>
      <c r="C14" s="388" t="s">
        <v>216</v>
      </c>
      <c r="D14" s="390" t="s">
        <v>117</v>
      </c>
      <c r="E14" s="161"/>
      <c r="F14" s="161"/>
      <c r="G14" s="392"/>
      <c r="H14" s="308"/>
      <c r="I14" s="695"/>
      <c r="J14" s="386" t="s">
        <v>320</v>
      </c>
      <c r="K14" s="176">
        <v>20</v>
      </c>
      <c r="L14" s="176"/>
      <c r="M14" s="176">
        <f>K14/35</f>
        <v>0.5714285714285714</v>
      </c>
      <c r="N14" s="176"/>
      <c r="O14" s="429"/>
      <c r="P14" s="555"/>
      <c r="Q14" s="388" t="s">
        <v>195</v>
      </c>
      <c r="R14" s="152" t="s">
        <v>117</v>
      </c>
      <c r="S14" s="291"/>
      <c r="T14" s="291"/>
      <c r="U14" s="257"/>
      <c r="V14" s="424"/>
      <c r="W14" s="552"/>
      <c r="X14" s="152"/>
      <c r="Y14" s="152"/>
      <c r="Z14" s="55"/>
      <c r="AA14" s="552"/>
      <c r="AB14" s="276"/>
      <c r="AC14" s="176"/>
      <c r="AD14" s="261"/>
      <c r="AE14" s="261"/>
      <c r="AF14" s="261"/>
      <c r="AG14" s="256"/>
      <c r="AH14" s="521"/>
      <c r="AI14" s="521"/>
      <c r="AJ14" s="197"/>
      <c r="AK14" s="197"/>
      <c r="AL14" s="197"/>
      <c r="AM14" s="197"/>
    </row>
    <row r="15" spans="1:65" s="243" customFormat="1" ht="18" customHeight="1">
      <c r="A15" s="685"/>
      <c r="B15" s="560"/>
      <c r="C15" s="388"/>
      <c r="D15" s="390"/>
      <c r="E15" s="161"/>
      <c r="F15" s="161"/>
      <c r="G15" s="261"/>
      <c r="H15" s="308"/>
      <c r="I15" s="695"/>
      <c r="J15" s="386"/>
      <c r="K15" s="176"/>
      <c r="L15" s="176"/>
      <c r="M15" s="176"/>
      <c r="N15" s="517"/>
      <c r="O15" s="429"/>
      <c r="P15" s="555"/>
      <c r="Q15" s="502" t="s">
        <v>353</v>
      </c>
      <c r="R15" s="152">
        <v>20</v>
      </c>
      <c r="S15" s="301"/>
      <c r="T15" s="261"/>
      <c r="U15" s="302">
        <f>R15/100</f>
        <v>0.2</v>
      </c>
      <c r="V15" s="424"/>
      <c r="W15" s="552"/>
      <c r="X15" s="152"/>
      <c r="Y15" s="152"/>
      <c r="Z15" s="55"/>
      <c r="AA15" s="552"/>
      <c r="AB15" s="267"/>
      <c r="AC15" s="520"/>
      <c r="AD15" s="262"/>
      <c r="AE15" s="261"/>
      <c r="AF15" s="261"/>
      <c r="AG15" s="256"/>
      <c r="AH15" s="196"/>
      <c r="AI15" s="50"/>
      <c r="AJ15" s="197"/>
      <c r="AK15" s="197"/>
      <c r="AL15" s="197"/>
      <c r="AM15" s="197"/>
    </row>
    <row r="16" spans="1:65" s="243" customFormat="1" ht="18" customHeight="1">
      <c r="A16" s="685"/>
      <c r="B16" s="560"/>
      <c r="C16" s="388"/>
      <c r="D16" s="390"/>
      <c r="E16" s="161"/>
      <c r="F16" s="161"/>
      <c r="G16" s="262"/>
      <c r="H16" s="308"/>
      <c r="I16" s="696"/>
      <c r="J16" s="442"/>
      <c r="K16" s="176"/>
      <c r="L16" s="176"/>
      <c r="M16" s="176"/>
      <c r="N16" s="176"/>
      <c r="O16" s="429"/>
      <c r="P16" s="555"/>
      <c r="Q16" s="503"/>
      <c r="R16" s="163"/>
      <c r="S16" s="303"/>
      <c r="T16" s="261"/>
      <c r="U16" s="261"/>
      <c r="V16" s="424"/>
      <c r="W16" s="553"/>
      <c r="X16" s="176"/>
      <c r="Y16" s="176"/>
      <c r="Z16" s="55"/>
      <c r="AA16" s="553"/>
      <c r="AB16" s="277"/>
      <c r="AC16" s="355"/>
      <c r="AD16" s="262"/>
      <c r="AE16" s="262"/>
      <c r="AF16" s="262"/>
      <c r="AG16" s="256"/>
      <c r="AH16" s="162"/>
      <c r="AI16" s="197"/>
      <c r="AJ16" s="197"/>
      <c r="AK16" s="197"/>
      <c r="AL16" s="197"/>
      <c r="AM16" s="197"/>
      <c r="AO16" s="345"/>
      <c r="AP16" s="345"/>
      <c r="AQ16" s="345"/>
    </row>
    <row r="17" spans="1:55" ht="18" customHeight="1">
      <c r="A17" s="716" t="s">
        <v>51</v>
      </c>
      <c r="B17" s="560" t="s">
        <v>72</v>
      </c>
      <c r="C17" s="176" t="s">
        <v>49</v>
      </c>
      <c r="D17" s="390">
        <v>75</v>
      </c>
      <c r="E17" s="184"/>
      <c r="F17" s="184"/>
      <c r="G17" s="267">
        <f t="shared" ref="G17" si="0">D17/100</f>
        <v>0.75</v>
      </c>
      <c r="H17" s="308"/>
      <c r="I17" s="551" t="s">
        <v>108</v>
      </c>
      <c r="J17" s="176" t="s">
        <v>95</v>
      </c>
      <c r="K17" s="176">
        <v>75</v>
      </c>
      <c r="L17" s="517"/>
      <c r="M17" s="517"/>
      <c r="N17" s="517">
        <f>K17/100</f>
        <v>0.75</v>
      </c>
      <c r="O17" s="429"/>
      <c r="P17" s="556"/>
      <c r="Q17" s="502"/>
      <c r="R17" s="84"/>
      <c r="S17" s="291"/>
      <c r="T17" s="291"/>
      <c r="U17" s="291"/>
      <c r="V17" s="424"/>
      <c r="W17" s="603"/>
      <c r="X17" s="176"/>
      <c r="Y17" s="520"/>
      <c r="Z17" s="55"/>
      <c r="AA17" s="603"/>
      <c r="AB17" s="267"/>
      <c r="AC17" s="520"/>
      <c r="AD17" s="263"/>
      <c r="AE17" s="263"/>
      <c r="AF17" s="257"/>
      <c r="AG17" s="256"/>
      <c r="AH17" s="105"/>
      <c r="AI17" s="521"/>
      <c r="AJ17" s="514"/>
      <c r="AK17" s="514"/>
      <c r="AL17" s="254"/>
      <c r="AM17" s="35"/>
      <c r="AN17" s="15"/>
      <c r="AO17" s="105"/>
      <c r="AP17" s="521"/>
      <c r="AQ17" s="523"/>
      <c r="AR17" s="15"/>
      <c r="AS17" s="254"/>
      <c r="AT17" s="254"/>
      <c r="AU17" s="35"/>
      <c r="AV17" s="15"/>
      <c r="AW17" s="15"/>
      <c r="AX17" s="514"/>
      <c r="AY17" s="35"/>
      <c r="AZ17" s="15"/>
      <c r="BA17" s="254"/>
      <c r="BB17" s="514"/>
      <c r="BC17" s="514"/>
    </row>
    <row r="18" spans="1:55" ht="18" customHeight="1">
      <c r="A18" s="717"/>
      <c r="B18" s="560"/>
      <c r="C18" s="563" t="s">
        <v>40</v>
      </c>
      <c r="D18" s="390"/>
      <c r="E18" s="267"/>
      <c r="F18" s="267"/>
      <c r="G18" s="267"/>
      <c r="H18" s="308"/>
      <c r="I18" s="552"/>
      <c r="J18" s="698" t="s">
        <v>165</v>
      </c>
      <c r="K18" s="176"/>
      <c r="L18" s="517"/>
      <c r="M18" s="517"/>
      <c r="N18" s="267"/>
      <c r="O18" s="429"/>
      <c r="P18" s="566" t="s">
        <v>72</v>
      </c>
      <c r="Q18" s="180" t="s">
        <v>110</v>
      </c>
      <c r="R18" s="180">
        <v>75</v>
      </c>
      <c r="S18" s="302"/>
      <c r="T18" s="257"/>
      <c r="U18" s="257">
        <f t="shared" ref="U18" si="1">R18/100</f>
        <v>0.75</v>
      </c>
      <c r="V18" s="424"/>
      <c r="W18" s="604"/>
      <c r="X18" s="563"/>
      <c r="Y18" s="176"/>
      <c r="Z18" s="55"/>
      <c r="AA18" s="604"/>
      <c r="AB18" s="724"/>
      <c r="AC18" s="520"/>
      <c r="AD18" s="263"/>
      <c r="AE18" s="263"/>
      <c r="AF18" s="263"/>
      <c r="AG18" s="256"/>
      <c r="AH18" s="105"/>
      <c r="AI18" s="521"/>
      <c r="AJ18" s="514"/>
      <c r="AK18" s="514"/>
      <c r="AL18" s="254"/>
      <c r="AM18" s="35"/>
      <c r="AN18" s="34"/>
      <c r="AO18" s="105"/>
      <c r="AP18" s="521"/>
      <c r="AQ18" s="523"/>
      <c r="AR18" s="34"/>
      <c r="AS18" s="15"/>
      <c r="AT18" s="254"/>
      <c r="AU18" s="35"/>
      <c r="AV18" s="34"/>
      <c r="AW18" s="15"/>
      <c r="AX18" s="514"/>
      <c r="AY18" s="35"/>
      <c r="AZ18" s="34"/>
      <c r="BA18" s="15"/>
      <c r="BB18" s="514"/>
      <c r="BC18" s="514"/>
    </row>
    <row r="19" spans="1:55" ht="18" customHeight="1">
      <c r="A19" s="717"/>
      <c r="B19" s="560"/>
      <c r="C19" s="564"/>
      <c r="D19" s="390"/>
      <c r="E19" s="267"/>
      <c r="F19" s="267"/>
      <c r="G19" s="267"/>
      <c r="H19" s="308"/>
      <c r="I19" s="552"/>
      <c r="J19" s="699"/>
      <c r="K19" s="176"/>
      <c r="L19" s="517"/>
      <c r="M19" s="517"/>
      <c r="N19" s="267"/>
      <c r="O19" s="429"/>
      <c r="P19" s="567"/>
      <c r="Q19" s="152"/>
      <c r="R19" s="152"/>
      <c r="S19" s="261"/>
      <c r="T19" s="261"/>
      <c r="U19" s="302"/>
      <c r="V19" s="424"/>
      <c r="W19" s="604"/>
      <c r="X19" s="564"/>
      <c r="Y19" s="176"/>
      <c r="Z19" s="55"/>
      <c r="AA19" s="604"/>
      <c r="AB19" s="725"/>
      <c r="AC19" s="176"/>
      <c r="AD19" s="263"/>
      <c r="AE19" s="263"/>
      <c r="AF19" s="263"/>
      <c r="AG19" s="256"/>
      <c r="AH19" s="521"/>
      <c r="AI19" s="521"/>
      <c r="AJ19" s="514"/>
      <c r="AK19" s="514"/>
      <c r="AL19" s="254"/>
      <c r="AM19" s="35"/>
      <c r="AN19" s="34"/>
      <c r="AO19" s="105"/>
      <c r="AP19" s="521"/>
      <c r="AQ19" s="523"/>
      <c r="AR19" s="34"/>
      <c r="AS19" s="15"/>
      <c r="AT19" s="254"/>
      <c r="AU19" s="35"/>
      <c r="AV19" s="34"/>
      <c r="AW19" s="15"/>
      <c r="AX19" s="514"/>
      <c r="AY19" s="35"/>
      <c r="AZ19" s="34"/>
      <c r="BA19" s="15"/>
      <c r="BB19" s="514"/>
      <c r="BC19" s="514"/>
    </row>
    <row r="20" spans="1:55" ht="18" customHeight="1">
      <c r="A20" s="717"/>
      <c r="B20" s="560"/>
      <c r="C20" s="564"/>
      <c r="D20" s="390"/>
      <c r="E20" s="267"/>
      <c r="F20" s="267"/>
      <c r="G20" s="267"/>
      <c r="H20" s="308"/>
      <c r="I20" s="552"/>
      <c r="J20" s="699"/>
      <c r="K20" s="176"/>
      <c r="L20" s="283"/>
      <c r="M20" s="283"/>
      <c r="N20" s="267"/>
      <c r="O20" s="429"/>
      <c r="P20" s="567"/>
      <c r="Q20" s="180"/>
      <c r="R20" s="138"/>
      <c r="S20" s="291"/>
      <c r="T20" s="291"/>
      <c r="U20" s="302"/>
      <c r="V20" s="424"/>
      <c r="W20" s="604"/>
      <c r="X20" s="564"/>
      <c r="Y20" s="176"/>
      <c r="Z20" s="55"/>
      <c r="AA20" s="604"/>
      <c r="AB20" s="725"/>
      <c r="AC20" s="520"/>
      <c r="AD20" s="263"/>
      <c r="AE20" s="263"/>
      <c r="AF20" s="263"/>
      <c r="AG20" s="256"/>
      <c r="AH20" s="521"/>
      <c r="AI20" s="514"/>
      <c r="AJ20" s="514"/>
      <c r="AK20" s="514"/>
      <c r="AL20" s="254"/>
      <c r="AM20" s="35"/>
      <c r="AN20" s="34"/>
      <c r="AO20" s="105"/>
      <c r="AP20" s="521"/>
      <c r="AQ20" s="523"/>
      <c r="AR20" s="34"/>
      <c r="AS20" s="254"/>
      <c r="AT20" s="254"/>
      <c r="AU20" s="35"/>
      <c r="AV20" s="34"/>
      <c r="AW20" s="15"/>
      <c r="AX20" s="514"/>
      <c r="AY20" s="35"/>
      <c r="AZ20" s="34"/>
      <c r="BA20" s="254"/>
      <c r="BB20" s="514"/>
      <c r="BC20" s="514"/>
    </row>
    <row r="21" spans="1:55" ht="18" customHeight="1">
      <c r="A21" s="718"/>
      <c r="B21" s="560"/>
      <c r="C21" s="565"/>
      <c r="D21" s="390"/>
      <c r="E21" s="267"/>
      <c r="F21" s="267"/>
      <c r="G21" s="267"/>
      <c r="H21" s="308"/>
      <c r="I21" s="553"/>
      <c r="J21" s="700"/>
      <c r="K21" s="176"/>
      <c r="L21" s="267"/>
      <c r="M21" s="267"/>
      <c r="N21" s="267"/>
      <c r="O21" s="429"/>
      <c r="P21" s="567"/>
      <c r="Q21" s="180"/>
      <c r="R21" s="520"/>
      <c r="S21" s="291"/>
      <c r="T21" s="291"/>
      <c r="U21" s="291"/>
      <c r="V21" s="424"/>
      <c r="W21" s="605"/>
      <c r="X21" s="565"/>
      <c r="Y21" s="176"/>
      <c r="Z21" s="55"/>
      <c r="AA21" s="605"/>
      <c r="AB21" s="726"/>
      <c r="AC21" s="520"/>
      <c r="AD21" s="263"/>
      <c r="AE21" s="263"/>
      <c r="AF21" s="263"/>
      <c r="AG21" s="256"/>
      <c r="AH21" s="105"/>
      <c r="AI21" s="514"/>
      <c r="AJ21" s="514"/>
      <c r="AK21" s="514"/>
      <c r="AL21" s="254"/>
      <c r="AM21" s="35"/>
      <c r="AN21" s="34"/>
      <c r="AO21" s="105"/>
      <c r="AP21" s="521"/>
      <c r="AQ21" s="523"/>
      <c r="AR21" s="34"/>
      <c r="AS21" s="254"/>
      <c r="AT21" s="254"/>
      <c r="AU21" s="35"/>
      <c r="AV21" s="34"/>
      <c r="AW21" s="15"/>
      <c r="AX21" s="514"/>
      <c r="AY21" s="35"/>
      <c r="AZ21" s="34"/>
      <c r="BA21" s="254"/>
      <c r="BB21" s="514"/>
      <c r="BC21" s="514"/>
    </row>
    <row r="22" spans="1:55" ht="18" customHeight="1">
      <c r="A22" s="679" t="s">
        <v>28</v>
      </c>
      <c r="B22" s="719" t="s">
        <v>145</v>
      </c>
      <c r="C22" s="388" t="s">
        <v>115</v>
      </c>
      <c r="D22" s="390">
        <v>20</v>
      </c>
      <c r="E22" s="263"/>
      <c r="F22" s="263">
        <f>D22/140</f>
        <v>0.14285714285714285</v>
      </c>
      <c r="G22" s="257"/>
      <c r="H22" s="308"/>
      <c r="I22" s="603" t="s">
        <v>279</v>
      </c>
      <c r="J22" s="386" t="s">
        <v>280</v>
      </c>
      <c r="K22" s="176">
        <v>25</v>
      </c>
      <c r="L22" s="474"/>
      <c r="M22" s="474"/>
      <c r="N22" s="517">
        <f>K22/100</f>
        <v>0.25</v>
      </c>
      <c r="O22" s="429"/>
      <c r="P22" s="551" t="s">
        <v>207</v>
      </c>
      <c r="Q22" s="176" t="s">
        <v>200</v>
      </c>
      <c r="R22" s="520">
        <v>25</v>
      </c>
      <c r="S22" s="184"/>
      <c r="T22" s="406"/>
      <c r="U22" s="152">
        <f>R22/100</f>
        <v>0.25</v>
      </c>
      <c r="V22" s="424"/>
      <c r="W22" s="551"/>
      <c r="X22" s="520"/>
      <c r="Y22" s="520"/>
      <c r="Z22" s="55"/>
      <c r="AA22" s="557"/>
      <c r="AB22" s="184"/>
      <c r="AC22" s="520"/>
      <c r="AD22" s="263"/>
      <c r="AE22" s="263"/>
      <c r="AF22" s="257"/>
      <c r="AG22" s="256"/>
      <c r="AH22" s="105"/>
      <c r="AI22" s="514"/>
      <c r="AJ22" s="514"/>
      <c r="AK22" s="514"/>
      <c r="AL22" s="254"/>
      <c r="AM22" s="165"/>
      <c r="AN22" s="254"/>
      <c r="AO22" s="521"/>
      <c r="AP22" s="170"/>
      <c r="AQ22" s="171"/>
      <c r="AR22" s="15"/>
      <c r="AS22" s="15"/>
      <c r="AT22" s="254"/>
      <c r="AU22" s="723"/>
      <c r="AV22" s="15"/>
      <c r="AW22" s="15"/>
      <c r="AX22" s="514"/>
      <c r="AY22" s="722"/>
      <c r="AZ22" s="16"/>
      <c r="BA22" s="16"/>
      <c r="BB22" s="514"/>
      <c r="BC22" s="514"/>
    </row>
    <row r="23" spans="1:55" ht="18" customHeight="1">
      <c r="A23" s="679"/>
      <c r="B23" s="720"/>
      <c r="C23" s="388" t="s">
        <v>191</v>
      </c>
      <c r="D23" s="520" t="s">
        <v>117</v>
      </c>
      <c r="E23" s="263"/>
      <c r="F23" s="263"/>
      <c r="G23" s="257"/>
      <c r="H23" s="308"/>
      <c r="I23" s="604"/>
      <c r="J23" s="386" t="s">
        <v>184</v>
      </c>
      <c r="K23" s="176">
        <v>12</v>
      </c>
      <c r="L23" s="474"/>
      <c r="M23" s="444">
        <f>K23*0.65/35</f>
        <v>0.22285714285714286</v>
      </c>
      <c r="N23" s="474"/>
      <c r="O23" s="429"/>
      <c r="P23" s="552"/>
      <c r="Q23" s="449" t="s">
        <v>208</v>
      </c>
      <c r="R23" s="520">
        <v>15</v>
      </c>
      <c r="S23" s="184"/>
      <c r="T23" s="406">
        <f>R23/50</f>
        <v>0.3</v>
      </c>
      <c r="U23" s="405"/>
      <c r="V23" s="424"/>
      <c r="W23" s="552"/>
      <c r="X23" s="176"/>
      <c r="Y23" s="520"/>
      <c r="Z23" s="55"/>
      <c r="AA23" s="558"/>
      <c r="AB23" s="267"/>
      <c r="AC23" s="520"/>
      <c r="AD23" s="263"/>
      <c r="AE23" s="263"/>
      <c r="AF23" s="263"/>
      <c r="AG23" s="256"/>
      <c r="AH23" s="105"/>
      <c r="AI23" s="514"/>
      <c r="AJ23" s="514"/>
      <c r="AK23" s="514"/>
      <c r="AL23" s="254"/>
      <c r="AM23" s="165"/>
      <c r="AN23" s="15"/>
      <c r="AO23" s="521"/>
      <c r="AP23" s="170"/>
      <c r="AQ23" s="171"/>
      <c r="AR23" s="15"/>
      <c r="AS23" s="15"/>
      <c r="AT23" s="254"/>
      <c r="AU23" s="723"/>
      <c r="AV23" s="15"/>
      <c r="AW23" s="15"/>
      <c r="AX23" s="514"/>
      <c r="AY23" s="722"/>
      <c r="AZ23" s="254"/>
      <c r="BA23" s="254"/>
      <c r="BB23" s="514"/>
      <c r="BC23" s="514"/>
    </row>
    <row r="24" spans="1:55" ht="18" customHeight="1">
      <c r="A24" s="679"/>
      <c r="B24" s="720"/>
      <c r="C24" s="388" t="s">
        <v>131</v>
      </c>
      <c r="D24" s="390">
        <v>15</v>
      </c>
      <c r="E24" s="263"/>
      <c r="F24" s="263"/>
      <c r="G24" s="291">
        <f>D24/100</f>
        <v>0.15</v>
      </c>
      <c r="H24" s="308"/>
      <c r="I24" s="604"/>
      <c r="J24" s="398" t="s">
        <v>323</v>
      </c>
      <c r="K24" s="152" t="s">
        <v>307</v>
      </c>
      <c r="L24" s="517"/>
      <c r="M24" s="517"/>
      <c r="N24" s="517"/>
      <c r="O24" s="55"/>
      <c r="P24" s="552"/>
      <c r="Q24" s="176" t="s">
        <v>232</v>
      </c>
      <c r="R24" s="520" t="s">
        <v>117</v>
      </c>
      <c r="S24" s="184"/>
      <c r="T24" s="138"/>
      <c r="U24" s="405"/>
      <c r="V24" s="91"/>
      <c r="W24" s="552"/>
      <c r="X24" s="520"/>
      <c r="Y24" s="520"/>
      <c r="Z24" s="55"/>
      <c r="AA24" s="558"/>
      <c r="AB24" s="267"/>
      <c r="AC24" s="520"/>
      <c r="AD24" s="263"/>
      <c r="AE24" s="263"/>
      <c r="AF24" s="263"/>
      <c r="AG24" s="256"/>
      <c r="AH24" s="514"/>
      <c r="AI24" s="514"/>
      <c r="AJ24" s="514"/>
      <c r="AK24" s="514"/>
      <c r="AL24" s="254"/>
      <c r="AM24" s="165"/>
      <c r="AN24" s="15"/>
      <c r="AO24" s="105"/>
      <c r="AP24" s="170"/>
      <c r="AQ24" s="171"/>
      <c r="AR24" s="15"/>
      <c r="AS24" s="15"/>
      <c r="AT24" s="254"/>
      <c r="AU24" s="723"/>
      <c r="AV24" s="15"/>
      <c r="AW24" s="15"/>
      <c r="AX24" s="514"/>
      <c r="AY24" s="722"/>
      <c r="AZ24" s="15"/>
      <c r="BA24" s="254"/>
      <c r="BB24" s="514"/>
      <c r="BC24" s="514"/>
    </row>
    <row r="25" spans="1:55" ht="18" customHeight="1">
      <c r="A25" s="679"/>
      <c r="B25" s="720"/>
      <c r="C25" s="138"/>
      <c r="D25" s="138"/>
      <c r="E25" s="263"/>
      <c r="F25" s="263"/>
      <c r="G25" s="291"/>
      <c r="H25" s="174"/>
      <c r="I25" s="604"/>
      <c r="J25" s="151"/>
      <c r="K25" s="151"/>
      <c r="L25" s="283"/>
      <c r="M25" s="283"/>
      <c r="N25" s="283"/>
      <c r="O25" s="55"/>
      <c r="P25" s="552"/>
      <c r="Q25" s="176"/>
      <c r="R25" s="178"/>
      <c r="S25" s="184"/>
      <c r="T25" s="138"/>
      <c r="U25" s="405"/>
      <c r="V25" s="91"/>
      <c r="W25" s="552"/>
      <c r="X25" s="176"/>
      <c r="Y25" s="176"/>
      <c r="Z25" s="55"/>
      <c r="AA25" s="558"/>
      <c r="AB25" s="278"/>
      <c r="AC25" s="176"/>
      <c r="AD25" s="263"/>
      <c r="AE25" s="263"/>
      <c r="AF25" s="263"/>
      <c r="AG25" s="4"/>
      <c r="AH25" s="105"/>
      <c r="AI25" s="521"/>
      <c r="AJ25" s="514"/>
      <c r="AK25" s="514"/>
      <c r="AL25" s="254"/>
      <c r="AM25" s="165"/>
      <c r="AN25" s="15"/>
      <c r="AO25" s="105"/>
      <c r="AP25" s="170"/>
      <c r="AQ25" s="171"/>
      <c r="AR25" s="15"/>
      <c r="AS25" s="15"/>
      <c r="AT25" s="254"/>
      <c r="AU25" s="723"/>
      <c r="AV25" s="15"/>
      <c r="AW25" s="15"/>
      <c r="AX25" s="514"/>
      <c r="AY25" s="722"/>
      <c r="AZ25" s="15"/>
      <c r="BA25" s="16"/>
      <c r="BB25" s="514"/>
      <c r="BC25" s="514"/>
    </row>
    <row r="26" spans="1:55" ht="18" customHeight="1">
      <c r="A26" s="679"/>
      <c r="B26" s="721"/>
      <c r="C26" s="138"/>
      <c r="D26" s="138"/>
      <c r="E26" s="263"/>
      <c r="F26" s="263"/>
      <c r="G26" s="291"/>
      <c r="H26" s="174"/>
      <c r="I26" s="605"/>
      <c r="J26" s="176"/>
      <c r="K26" s="176"/>
      <c r="L26" s="267"/>
      <c r="M26" s="267"/>
      <c r="N26" s="267"/>
      <c r="O26" s="55"/>
      <c r="P26" s="553"/>
      <c r="Q26" s="182"/>
      <c r="R26" s="182"/>
      <c r="S26" s="284"/>
      <c r="T26" s="284"/>
      <c r="U26" s="284"/>
      <c r="V26" s="184"/>
      <c r="W26" s="553"/>
      <c r="X26" s="176"/>
      <c r="Y26" s="520"/>
      <c r="Z26" s="55"/>
      <c r="AA26" s="559"/>
      <c r="AB26" s="278"/>
      <c r="AC26" s="182"/>
      <c r="AD26" s="263"/>
      <c r="AE26" s="263"/>
      <c r="AF26" s="263"/>
      <c r="AG26" s="280"/>
      <c r="AH26" s="144"/>
      <c r="AI26" s="126"/>
      <c r="AJ26" s="126"/>
      <c r="AK26" s="514"/>
      <c r="AL26" s="254"/>
      <c r="AM26" s="165"/>
      <c r="AN26" s="15"/>
      <c r="AO26" s="105"/>
      <c r="AP26" s="170"/>
      <c r="AQ26" s="171"/>
      <c r="AR26" s="15"/>
      <c r="AS26" s="15"/>
      <c r="AT26" s="254"/>
      <c r="AU26" s="723"/>
      <c r="AV26" s="15"/>
      <c r="AW26" s="15"/>
      <c r="AX26" s="514"/>
      <c r="AY26" s="722"/>
      <c r="AZ26" s="15"/>
      <c r="BA26" s="254"/>
      <c r="BB26" s="514"/>
      <c r="BC26" s="514"/>
    </row>
    <row r="27" spans="1:55" s="173" customFormat="1">
      <c r="A27" s="513" t="s">
        <v>85</v>
      </c>
      <c r="B27" s="513" t="s">
        <v>85</v>
      </c>
      <c r="C27" s="513"/>
      <c r="D27" s="57"/>
      <c r="E27" s="180"/>
      <c r="F27" s="180"/>
      <c r="G27" s="180"/>
      <c r="H27" s="184"/>
      <c r="I27" s="519" t="s">
        <v>85</v>
      </c>
      <c r="J27" s="513" t="str">
        <f>月菜單!H21</f>
        <v>水果</v>
      </c>
      <c r="K27" s="57" t="s">
        <v>206</v>
      </c>
      <c r="L27" s="180"/>
      <c r="M27" s="180"/>
      <c r="N27" s="57"/>
      <c r="O27" s="174"/>
      <c r="P27" s="512"/>
      <c r="Q27" s="520"/>
      <c r="R27" s="57"/>
      <c r="S27" s="180"/>
      <c r="T27" s="180"/>
      <c r="U27" s="57"/>
      <c r="V27" s="174"/>
      <c r="W27" s="513"/>
      <c r="X27" s="513"/>
      <c r="Y27" s="57"/>
      <c r="Z27" s="55"/>
      <c r="AA27" s="512"/>
      <c r="AB27" s="184"/>
      <c r="AC27" s="356"/>
      <c r="AD27" s="264"/>
      <c r="AE27" s="264"/>
      <c r="AF27" s="264"/>
      <c r="AG27" s="174"/>
      <c r="AH27" s="50"/>
      <c r="AI27" s="514"/>
      <c r="AJ27" s="126"/>
      <c r="AK27" s="179"/>
      <c r="AL27" s="179"/>
      <c r="AM27" s="179"/>
    </row>
    <row r="28" spans="1:55" ht="17.5" thickBot="1">
      <c r="A28" s="10" t="s">
        <v>290</v>
      </c>
      <c r="B28" s="85" t="s">
        <v>0</v>
      </c>
      <c r="C28" s="522" t="str">
        <f>月菜單!I20</f>
        <v>水果(德文)</v>
      </c>
      <c r="D28" s="86" t="s">
        <v>289</v>
      </c>
      <c r="E28" s="290"/>
      <c r="F28" s="290"/>
      <c r="G28" s="290"/>
      <c r="H28" s="90"/>
      <c r="I28" s="85" t="s">
        <v>0</v>
      </c>
      <c r="J28" s="522"/>
      <c r="K28" s="86"/>
      <c r="L28" s="290"/>
      <c r="M28" s="290"/>
      <c r="N28" s="290"/>
      <c r="O28" s="87"/>
      <c r="P28" s="519" t="s">
        <v>291</v>
      </c>
      <c r="Q28" s="475">
        <f>月菜單!I22</f>
        <v>0</v>
      </c>
      <c r="R28" s="86" t="s">
        <v>272</v>
      </c>
      <c r="S28" s="290"/>
      <c r="T28" s="290"/>
      <c r="U28" s="290"/>
      <c r="V28" s="174"/>
      <c r="W28" s="85"/>
      <c r="X28" s="522"/>
      <c r="Y28" s="86"/>
      <c r="Z28" s="174"/>
      <c r="AA28" s="519"/>
      <c r="AB28" s="279"/>
      <c r="AC28" s="86"/>
      <c r="AD28" s="265"/>
      <c r="AE28" s="265"/>
      <c r="AF28" s="265"/>
      <c r="AG28" s="87"/>
      <c r="AH28" s="514"/>
      <c r="AI28" s="514"/>
      <c r="AJ28" s="179"/>
    </row>
    <row r="29" spans="1:55" ht="18" customHeight="1">
      <c r="A29" s="607" t="s">
        <v>15</v>
      </c>
      <c r="B29" s="610" t="s">
        <v>47</v>
      </c>
      <c r="C29" s="611"/>
      <c r="D29" s="286"/>
      <c r="E29" s="337">
        <f>SUM(E4:E28)</f>
        <v>6</v>
      </c>
      <c r="F29" s="336">
        <f t="shared" ref="F29:G29" si="2">SUM(F4:F28)</f>
        <v>2.5168831168831169</v>
      </c>
      <c r="G29" s="337">
        <f t="shared" si="2"/>
        <v>2.1</v>
      </c>
      <c r="H29" s="288"/>
      <c r="I29" s="610" t="s">
        <v>47</v>
      </c>
      <c r="J29" s="611"/>
      <c r="K29" s="286"/>
      <c r="L29" s="337">
        <f>SUM(L4:L28)</f>
        <v>6.333333333333333</v>
      </c>
      <c r="M29" s="336">
        <f t="shared" ref="M29:N29" si="3">SUM(M4:M28)</f>
        <v>2.6514285714285717</v>
      </c>
      <c r="N29" s="337">
        <f t="shared" si="3"/>
        <v>1.45</v>
      </c>
      <c r="O29" s="288"/>
      <c r="P29" s="610" t="s">
        <v>16</v>
      </c>
      <c r="Q29" s="611"/>
      <c r="R29" s="286"/>
      <c r="S29" s="337">
        <f>SUM(S4:S28)</f>
        <v>6.2941176470588234</v>
      </c>
      <c r="T29" s="336">
        <f t="shared" ref="T29:U29" si="4">SUM(T4:T28)</f>
        <v>3.3779220779220775</v>
      </c>
      <c r="U29" s="337">
        <f t="shared" si="4"/>
        <v>1.5</v>
      </c>
      <c r="V29" s="288"/>
      <c r="W29" s="610"/>
      <c r="X29" s="611"/>
      <c r="Y29" s="610"/>
      <c r="Z29" s="611"/>
      <c r="AA29" s="610"/>
      <c r="AB29" s="653"/>
      <c r="AC29" s="357"/>
      <c r="AD29" s="266"/>
      <c r="AE29" s="266"/>
      <c r="AF29" s="266"/>
      <c r="AG29" s="281"/>
      <c r="AH29" s="144"/>
      <c r="AI29" s="179"/>
      <c r="AJ29" s="179"/>
      <c r="AK29" s="514"/>
      <c r="AL29" s="514"/>
      <c r="AM29" s="514"/>
    </row>
    <row r="30" spans="1:55" ht="18" customHeight="1">
      <c r="A30" s="608"/>
      <c r="B30" s="568" t="s">
        <v>52</v>
      </c>
      <c r="C30" s="569"/>
      <c r="D30" s="293">
        <f>E29</f>
        <v>6</v>
      </c>
      <c r="E30" s="267"/>
      <c r="F30" s="267"/>
      <c r="G30" s="267"/>
      <c r="H30" s="88"/>
      <c r="I30" s="568" t="s">
        <v>52</v>
      </c>
      <c r="J30" s="569"/>
      <c r="K30" s="293">
        <f>L29</f>
        <v>6.333333333333333</v>
      </c>
      <c r="L30" s="267"/>
      <c r="M30" s="267"/>
      <c r="N30" s="267"/>
      <c r="O30" s="174"/>
      <c r="P30" s="568" t="s">
        <v>52</v>
      </c>
      <c r="Q30" s="569"/>
      <c r="R30" s="293">
        <f>S29</f>
        <v>6.2941176470588234</v>
      </c>
      <c r="S30" s="267"/>
      <c r="T30" s="267"/>
      <c r="U30" s="267"/>
      <c r="V30" s="88"/>
      <c r="W30" s="568"/>
      <c r="X30" s="569"/>
      <c r="Y30" s="176"/>
      <c r="Z30" s="174"/>
      <c r="AA30" s="568"/>
      <c r="AB30" s="705"/>
      <c r="AC30" s="358"/>
      <c r="AD30" s="267"/>
      <c r="AE30" s="267"/>
      <c r="AF30" s="267"/>
      <c r="AG30" s="88"/>
      <c r="AH30" s="144"/>
      <c r="AI30" s="179"/>
      <c r="AJ30" s="179"/>
      <c r="AK30" s="514"/>
      <c r="AL30" s="514"/>
      <c r="AM30" s="514"/>
    </row>
    <row r="31" spans="1:55" ht="18" customHeight="1">
      <c r="A31" s="608"/>
      <c r="B31" s="568" t="s">
        <v>34</v>
      </c>
      <c r="C31" s="569"/>
      <c r="D31" s="185">
        <f>F29</f>
        <v>2.5168831168831169</v>
      </c>
      <c r="E31" s="268"/>
      <c r="F31" s="268"/>
      <c r="G31" s="268"/>
      <c r="H31" s="88"/>
      <c r="I31" s="568" t="s">
        <v>34</v>
      </c>
      <c r="J31" s="569"/>
      <c r="K31" s="185">
        <f>M29</f>
        <v>2.6514285714285717</v>
      </c>
      <c r="L31" s="268"/>
      <c r="M31" s="268"/>
      <c r="N31" s="268"/>
      <c r="O31" s="174"/>
      <c r="P31" s="568" t="s">
        <v>34</v>
      </c>
      <c r="Q31" s="569"/>
      <c r="R31" s="185">
        <f>T29</f>
        <v>3.3779220779220775</v>
      </c>
      <c r="S31" s="268"/>
      <c r="T31" s="268"/>
      <c r="U31" s="268"/>
      <c r="V31" s="88"/>
      <c r="W31" s="568"/>
      <c r="X31" s="569"/>
      <c r="Y31" s="185"/>
      <c r="Z31" s="174"/>
      <c r="AA31" s="568"/>
      <c r="AB31" s="705"/>
      <c r="AC31" s="185"/>
      <c r="AD31" s="268"/>
      <c r="AE31" s="268"/>
      <c r="AF31" s="268"/>
      <c r="AG31" s="174"/>
      <c r="AH31" s="129"/>
      <c r="AI31" s="521"/>
      <c r="AJ31" s="514"/>
      <c r="AK31" s="514"/>
      <c r="AL31" s="514"/>
      <c r="AM31" s="514"/>
    </row>
    <row r="32" spans="1:55" ht="18" customHeight="1">
      <c r="A32" s="608"/>
      <c r="B32" s="568" t="s">
        <v>360</v>
      </c>
      <c r="C32" s="569"/>
      <c r="D32" s="185">
        <f>G29</f>
        <v>2.1</v>
      </c>
      <c r="E32" s="268"/>
      <c r="F32" s="268"/>
      <c r="G32" s="268"/>
      <c r="H32" s="88"/>
      <c r="I32" s="568" t="s">
        <v>360</v>
      </c>
      <c r="J32" s="569"/>
      <c r="K32" s="185">
        <f>N29</f>
        <v>1.45</v>
      </c>
      <c r="L32" s="268"/>
      <c r="M32" s="268"/>
      <c r="N32" s="268"/>
      <c r="O32" s="174"/>
      <c r="P32" s="568" t="s">
        <v>360</v>
      </c>
      <c r="Q32" s="569"/>
      <c r="R32" s="185">
        <f>U29</f>
        <v>1.5</v>
      </c>
      <c r="S32" s="268"/>
      <c r="T32" s="268"/>
      <c r="U32" s="268"/>
      <c r="V32" s="88"/>
      <c r="W32" s="568"/>
      <c r="X32" s="569"/>
      <c r="Y32" s="185"/>
      <c r="Z32" s="174"/>
      <c r="AA32" s="568"/>
      <c r="AB32" s="705"/>
      <c r="AC32" s="185"/>
      <c r="AD32" s="268"/>
      <c r="AE32" s="268"/>
      <c r="AF32" s="268"/>
      <c r="AG32" s="212"/>
      <c r="AH32" s="124"/>
      <c r="AI32" s="127"/>
      <c r="AJ32" s="514"/>
      <c r="AK32" s="514"/>
      <c r="AL32" s="514"/>
      <c r="AM32" s="514"/>
    </row>
    <row r="33" spans="1:39" ht="18" customHeight="1">
      <c r="A33" s="608"/>
      <c r="B33" s="568" t="s">
        <v>361</v>
      </c>
      <c r="C33" s="569"/>
      <c r="D33" s="111"/>
      <c r="E33" s="269"/>
      <c r="F33" s="269"/>
      <c r="G33" s="269"/>
      <c r="H33" s="88"/>
      <c r="I33" s="568" t="s">
        <v>361</v>
      </c>
      <c r="J33" s="569"/>
      <c r="K33" s="111">
        <v>1</v>
      </c>
      <c r="L33" s="269"/>
      <c r="M33" s="269"/>
      <c r="N33" s="269"/>
      <c r="O33" s="174"/>
      <c r="P33" s="568" t="s">
        <v>361</v>
      </c>
      <c r="Q33" s="569"/>
      <c r="R33" s="111">
        <v>1</v>
      </c>
      <c r="S33" s="269"/>
      <c r="T33" s="269"/>
      <c r="U33" s="269"/>
      <c r="V33" s="88"/>
      <c r="W33" s="568"/>
      <c r="X33" s="569"/>
      <c r="Y33" s="89"/>
      <c r="Z33" s="174"/>
      <c r="AA33" s="568"/>
      <c r="AB33" s="705"/>
      <c r="AC33" s="89"/>
      <c r="AD33" s="269"/>
      <c r="AE33" s="269"/>
      <c r="AF33" s="269"/>
      <c r="AG33" s="174"/>
      <c r="AH33" s="125"/>
      <c r="AI33" s="143"/>
      <c r="AJ33" s="514"/>
      <c r="AK33" s="514"/>
      <c r="AL33" s="514"/>
      <c r="AM33" s="514"/>
    </row>
    <row r="34" spans="1:39" ht="18" customHeight="1">
      <c r="A34" s="608"/>
      <c r="B34" s="570" t="s">
        <v>11</v>
      </c>
      <c r="C34" s="571"/>
      <c r="D34" s="89"/>
      <c r="E34" s="270"/>
      <c r="F34" s="270"/>
      <c r="G34" s="270"/>
      <c r="H34" s="115"/>
      <c r="I34" s="570" t="s">
        <v>11</v>
      </c>
      <c r="J34" s="571"/>
      <c r="K34" s="89"/>
      <c r="L34" s="270"/>
      <c r="M34" s="270"/>
      <c r="N34" s="270"/>
      <c r="O34" s="54"/>
      <c r="P34" s="570" t="s">
        <v>11</v>
      </c>
      <c r="Q34" s="571"/>
      <c r="R34" s="89"/>
      <c r="S34" s="270"/>
      <c r="T34" s="270"/>
      <c r="U34" s="270"/>
      <c r="V34" s="115"/>
      <c r="W34" s="570"/>
      <c r="X34" s="571"/>
      <c r="Y34" s="111"/>
      <c r="Z34" s="54"/>
      <c r="AA34" s="570"/>
      <c r="AB34" s="665"/>
      <c r="AC34" s="111"/>
      <c r="AD34" s="270"/>
      <c r="AE34" s="270"/>
      <c r="AF34" s="270"/>
      <c r="AG34" s="54"/>
      <c r="AH34" s="179"/>
      <c r="AI34" s="179"/>
      <c r="AJ34" s="514"/>
      <c r="AK34" s="514"/>
      <c r="AL34" s="514"/>
      <c r="AM34" s="514"/>
    </row>
    <row r="35" spans="1:39" s="36" customFormat="1" ht="18" customHeight="1">
      <c r="A35" s="608"/>
      <c r="B35" s="568" t="s">
        <v>10</v>
      </c>
      <c r="C35" s="569"/>
      <c r="D35" s="168">
        <v>2.5</v>
      </c>
      <c r="E35" s="271"/>
      <c r="F35" s="271"/>
      <c r="G35" s="271"/>
      <c r="H35" s="101"/>
      <c r="I35" s="568" t="s">
        <v>10</v>
      </c>
      <c r="J35" s="569"/>
      <c r="K35" s="168">
        <v>2.5</v>
      </c>
      <c r="L35" s="271"/>
      <c r="M35" s="271"/>
      <c r="N35" s="271"/>
      <c r="O35" s="118"/>
      <c r="P35" s="568" t="s">
        <v>10</v>
      </c>
      <c r="Q35" s="569"/>
      <c r="R35" s="168">
        <v>2.5</v>
      </c>
      <c r="S35" s="271"/>
      <c r="T35" s="271"/>
      <c r="U35" s="271"/>
      <c r="V35" s="101"/>
      <c r="W35" s="572"/>
      <c r="X35" s="650"/>
      <c r="Y35" s="103"/>
      <c r="Z35" s="101"/>
      <c r="AA35" s="568"/>
      <c r="AB35" s="705"/>
      <c r="AC35" s="103"/>
      <c r="AD35" s="271"/>
      <c r="AE35" s="271"/>
      <c r="AF35" s="271"/>
      <c r="AG35" s="101"/>
    </row>
    <row r="36" spans="1:39" s="36" customFormat="1" ht="18" customHeight="1" thickBot="1">
      <c r="A36" s="609"/>
      <c r="B36" s="612" t="s">
        <v>53</v>
      </c>
      <c r="C36" s="614"/>
      <c r="D36" s="282">
        <f>D30*70+D31*75+D32*25+D33*60+D34*120+D35*45</f>
        <v>773.76623376623377</v>
      </c>
      <c r="E36" s="397"/>
      <c r="F36" s="397"/>
      <c r="G36" s="397"/>
      <c r="H36" s="117"/>
      <c r="I36" s="612" t="s">
        <v>53</v>
      </c>
      <c r="J36" s="614"/>
      <c r="K36" s="282">
        <f>K30*70+K31*75+K32*25+K33*60+K34*120+K35*45</f>
        <v>850.94047619047615</v>
      </c>
      <c r="L36" s="272"/>
      <c r="M36" s="272"/>
      <c r="N36" s="272"/>
      <c r="O36" s="229"/>
      <c r="P36" s="612" t="s">
        <v>53</v>
      </c>
      <c r="Q36" s="614"/>
      <c r="R36" s="282">
        <f>R30*70+R31*75+R32*25+R33*60+R34*120+R35*45</f>
        <v>903.93239113827349</v>
      </c>
      <c r="S36" s="272"/>
      <c r="T36" s="272"/>
      <c r="U36" s="272"/>
      <c r="V36" s="102"/>
      <c r="W36" s="643"/>
      <c r="X36" s="644"/>
      <c r="Y36" s="100"/>
      <c r="Z36" s="117"/>
      <c r="AA36" s="612"/>
      <c r="AB36" s="706"/>
      <c r="AC36" s="100"/>
      <c r="AD36" s="272"/>
      <c r="AE36" s="272"/>
      <c r="AF36" s="272"/>
      <c r="AG36" s="213"/>
    </row>
    <row r="37" spans="1:39" s="40" customFormat="1" ht="18" customHeight="1">
      <c r="A37" s="656" t="s">
        <v>35</v>
      </c>
      <c r="B37" s="656"/>
      <c r="C37" s="656"/>
      <c r="D37" s="656"/>
      <c r="E37" s="656"/>
      <c r="F37" s="656"/>
      <c r="G37" s="656"/>
      <c r="H37" s="656"/>
      <c r="I37" s="656"/>
      <c r="J37" s="656"/>
      <c r="K37" s="656"/>
      <c r="L37" s="656"/>
      <c r="M37" s="656"/>
      <c r="N37" s="656"/>
      <c r="O37" s="656"/>
      <c r="P37" s="63"/>
      <c r="Q37" s="63"/>
      <c r="R37" s="63"/>
      <c r="S37" s="63"/>
      <c r="T37" s="63"/>
      <c r="U37" s="63"/>
      <c r="V37" s="63"/>
      <c r="W37" s="63"/>
      <c r="X37" s="61"/>
      <c r="Y37" s="61"/>
    </row>
    <row r="38" spans="1:39" s="42" customFormat="1" ht="18" customHeight="1">
      <c r="A38" s="606" t="s">
        <v>13</v>
      </c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41"/>
    </row>
    <row r="39" spans="1:39" s="42" customFormat="1" ht="18" customHeight="1">
      <c r="A39" s="64" t="s">
        <v>12</v>
      </c>
      <c r="B39" s="64"/>
      <c r="C39" s="521"/>
      <c r="D39" s="521"/>
      <c r="E39" s="521"/>
      <c r="F39" s="521"/>
      <c r="G39" s="521"/>
      <c r="H39" s="521"/>
      <c r="I39" s="64"/>
      <c r="J39" s="64"/>
      <c r="K39" s="41"/>
      <c r="L39" s="41"/>
      <c r="M39" s="41"/>
      <c r="N39" s="41"/>
      <c r="O39" s="46"/>
      <c r="P39" s="46"/>
      <c r="Q39" s="46"/>
      <c r="R39" s="46"/>
      <c r="S39" s="41"/>
      <c r="T39" s="41"/>
      <c r="U39" s="41"/>
      <c r="V39" s="46"/>
      <c r="W39" s="47"/>
      <c r="X39" s="41"/>
      <c r="Y39" s="41"/>
    </row>
    <row r="40" spans="1:39" s="236" customFormat="1" ht="25.5" customHeight="1">
      <c r="A40" s="233"/>
      <c r="B40" s="234" t="s">
        <v>75</v>
      </c>
      <c r="D40" s="233"/>
      <c r="E40" s="233"/>
      <c r="F40" s="233"/>
      <c r="G40" s="233"/>
      <c r="I40" s="234" t="s">
        <v>76</v>
      </c>
      <c r="J40" s="233"/>
      <c r="O40" s="233"/>
      <c r="Q40" s="235" t="s">
        <v>77</v>
      </c>
      <c r="R40" s="233"/>
      <c r="V40" s="233"/>
      <c r="Y40" s="237" t="s">
        <v>78</v>
      </c>
    </row>
  </sheetData>
  <mergeCells count="96">
    <mergeCell ref="AS3:AW3"/>
    <mergeCell ref="BA3:BB3"/>
    <mergeCell ref="I3:J3"/>
    <mergeCell ref="K3:O3"/>
    <mergeCell ref="AI3:AJ3"/>
    <mergeCell ref="AK3:AO3"/>
    <mergeCell ref="AQ3:AR3"/>
    <mergeCell ref="AC3:AG3"/>
    <mergeCell ref="AY22:AY26"/>
    <mergeCell ref="W22:W26"/>
    <mergeCell ref="AU22:AU26"/>
    <mergeCell ref="AA22:AA26"/>
    <mergeCell ref="AA17:AA21"/>
    <mergeCell ref="AB18:AB21"/>
    <mergeCell ref="AA12:AA16"/>
    <mergeCell ref="I5:I6"/>
    <mergeCell ref="I7:I11"/>
    <mergeCell ref="I12:I16"/>
    <mergeCell ref="AA7:AA11"/>
    <mergeCell ref="B22:B26"/>
    <mergeCell ref="B29:C29"/>
    <mergeCell ref="W30:X30"/>
    <mergeCell ref="AA30:AB30"/>
    <mergeCell ref="AA29:AB29"/>
    <mergeCell ref="Y29:Z29"/>
    <mergeCell ref="W29:X29"/>
    <mergeCell ref="P29:Q29"/>
    <mergeCell ref="P30:Q30"/>
    <mergeCell ref="P32:Q32"/>
    <mergeCell ref="AA31:AB31"/>
    <mergeCell ref="P22:P26"/>
    <mergeCell ref="W31:X31"/>
    <mergeCell ref="I22:I26"/>
    <mergeCell ref="P31:Q31"/>
    <mergeCell ref="AA36:AB36"/>
    <mergeCell ref="AA33:AB33"/>
    <mergeCell ref="AA32:AB32"/>
    <mergeCell ref="AA35:AB35"/>
    <mergeCell ref="W32:X32"/>
    <mergeCell ref="AA34:AB34"/>
    <mergeCell ref="W36:X36"/>
    <mergeCell ref="C18:C21"/>
    <mergeCell ref="X18:X21"/>
    <mergeCell ref="A38:X38"/>
    <mergeCell ref="W33:X33"/>
    <mergeCell ref="A37:O37"/>
    <mergeCell ref="W35:X35"/>
    <mergeCell ref="P34:Q34"/>
    <mergeCell ref="P35:Q35"/>
    <mergeCell ref="W34:X34"/>
    <mergeCell ref="P36:Q36"/>
    <mergeCell ref="P33:Q33"/>
    <mergeCell ref="I36:J36"/>
    <mergeCell ref="I35:J35"/>
    <mergeCell ref="B34:C34"/>
    <mergeCell ref="I34:J34"/>
    <mergeCell ref="A22:A26"/>
    <mergeCell ref="A1:AC1"/>
    <mergeCell ref="W2:Y2"/>
    <mergeCell ref="AA2:AC2"/>
    <mergeCell ref="A5:A6"/>
    <mergeCell ref="W5:W6"/>
    <mergeCell ref="P3:Q3"/>
    <mergeCell ref="AA3:AB3"/>
    <mergeCell ref="AA5:AA6"/>
    <mergeCell ref="B3:C3"/>
    <mergeCell ref="D3:H3"/>
    <mergeCell ref="R3:V3"/>
    <mergeCell ref="A7:A11"/>
    <mergeCell ref="W17:W21"/>
    <mergeCell ref="P5:P6"/>
    <mergeCell ref="W7:W11"/>
    <mergeCell ref="W12:W16"/>
    <mergeCell ref="B5:B6"/>
    <mergeCell ref="B7:B11"/>
    <mergeCell ref="B12:B16"/>
    <mergeCell ref="B17:B21"/>
    <mergeCell ref="A17:A21"/>
    <mergeCell ref="A12:A16"/>
    <mergeCell ref="P7:P12"/>
    <mergeCell ref="P13:P17"/>
    <mergeCell ref="P18:P21"/>
    <mergeCell ref="I17:I21"/>
    <mergeCell ref="J18:J21"/>
    <mergeCell ref="A29:A36"/>
    <mergeCell ref="I29:J29"/>
    <mergeCell ref="I30:J30"/>
    <mergeCell ref="I31:J31"/>
    <mergeCell ref="I32:J32"/>
    <mergeCell ref="I33:J33"/>
    <mergeCell ref="B36:C36"/>
    <mergeCell ref="B30:C30"/>
    <mergeCell ref="B31:C31"/>
    <mergeCell ref="B32:C32"/>
    <mergeCell ref="B35:C35"/>
    <mergeCell ref="B33:C33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月菜單</vt:lpstr>
      <vt:lpstr>Sheet1</vt:lpstr>
      <vt:lpstr>Sheet2</vt:lpstr>
      <vt:lpstr>Sheet3</vt:lpstr>
      <vt:lpstr>第1週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2025-03-27T12:38:12Z</cp:lastPrinted>
  <dcterms:created xsi:type="dcterms:W3CDTF">2005-05-16T01:42:21Z</dcterms:created>
  <dcterms:modified xsi:type="dcterms:W3CDTF">2025-04-08T01:29:22Z</dcterms:modified>
</cp:coreProperties>
</file>