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765" yWindow="90" windowWidth="12600" windowHeight="11760" tabRatio="697"/>
  </bookViews>
  <sheets>
    <sheet name="月菜單" sheetId="12" r:id="rId1"/>
    <sheet name="第一週" sheetId="10" r:id="rId2"/>
    <sheet name="第二週" sheetId="9" r:id="rId3"/>
    <sheet name="第三週" sheetId="8" r:id="rId4"/>
    <sheet name="Sheet1" sheetId="4" state="hidden" r:id="rId5"/>
    <sheet name="Sheet2" sheetId="5" state="hidden" r:id="rId6"/>
    <sheet name="Sheet3" sheetId="6" state="hidden" r:id="rId7"/>
  </sheets>
  <definedNames>
    <definedName name="_xlnm.Print_Area" localSheetId="0">月菜單!$A$1:$O$16</definedName>
    <definedName name="_xlnm.Print_Area" localSheetId="1">第一週!$A$1:$AJ$41</definedName>
    <definedName name="_xlnm.Print_Area" localSheetId="2">第二週!$A$1:$AJ$40</definedName>
    <definedName name="_xlnm.Print_Area" localSheetId="3">第三週!$A$1:$AJ$40</definedName>
  </definedNames>
  <calcPr calcId="144525"/>
</workbook>
</file>

<file path=xl/calcChain.xml><?xml version="1.0" encoding="utf-8"?>
<calcChain xmlns="http://schemas.openxmlformats.org/spreadsheetml/2006/main">
  <c r="E5" i="10" l="1"/>
  <c r="L5" i="10"/>
  <c r="S5" i="10"/>
  <c r="Z5" i="10"/>
  <c r="AG5" i="10"/>
  <c r="S6" i="10"/>
  <c r="L23" i="10"/>
  <c r="L22" i="10"/>
  <c r="AI17" i="9" l="1"/>
  <c r="AH13" i="9"/>
  <c r="AH12" i="9"/>
  <c r="U11" i="8" l="1"/>
  <c r="T10" i="8"/>
  <c r="S13" i="8"/>
  <c r="T14" i="8"/>
  <c r="G3" i="12"/>
  <c r="T12" i="9"/>
  <c r="T11" i="9"/>
  <c r="T10" i="9"/>
  <c r="E9" i="9"/>
  <c r="G8" i="9"/>
  <c r="N14" i="10"/>
  <c r="N9" i="10"/>
  <c r="Z20" i="10"/>
  <c r="AB23" i="10"/>
  <c r="AB26" i="10"/>
  <c r="AA19" i="10"/>
  <c r="Z12" i="10"/>
  <c r="AA25" i="10"/>
  <c r="Z24" i="10"/>
  <c r="Z22" i="10"/>
  <c r="AB10" i="10"/>
  <c r="F5" i="12"/>
  <c r="F4" i="12"/>
  <c r="E4" i="12"/>
  <c r="AA7" i="10"/>
  <c r="AB9" i="10"/>
  <c r="AA14" i="10"/>
  <c r="AB13" i="10"/>
  <c r="AB18" i="10"/>
  <c r="T23" i="10"/>
  <c r="U22" i="10"/>
  <c r="U17" i="10"/>
  <c r="S15" i="10"/>
  <c r="U14" i="10"/>
  <c r="T13" i="10"/>
  <c r="U12" i="10"/>
  <c r="S10" i="10"/>
  <c r="T9" i="10"/>
  <c r="U8" i="10"/>
  <c r="U7" i="10"/>
  <c r="AB17" i="10" l="1"/>
  <c r="AB12" i="10"/>
  <c r="AB8" i="10"/>
  <c r="G17" i="8"/>
  <c r="F14" i="8"/>
  <c r="G12" i="8"/>
  <c r="E8" i="8"/>
  <c r="F7" i="8"/>
  <c r="AA13" i="8" l="1"/>
  <c r="U9" i="8"/>
  <c r="U8" i="8"/>
  <c r="T7" i="8"/>
  <c r="N25" i="8"/>
  <c r="M22" i="8"/>
  <c r="F23" i="8"/>
  <c r="E22" i="8"/>
  <c r="AA13" i="9" l="1"/>
  <c r="M24" i="9"/>
  <c r="N23" i="9"/>
  <c r="N22" i="9"/>
  <c r="N17" i="9"/>
  <c r="M15" i="9"/>
  <c r="N14" i="9"/>
  <c r="L13" i="9"/>
  <c r="N12" i="9"/>
  <c r="N8" i="9"/>
  <c r="M7" i="9"/>
  <c r="G14" i="9"/>
  <c r="G13" i="9"/>
  <c r="F12" i="9"/>
  <c r="G23" i="9"/>
  <c r="F22" i="9"/>
  <c r="AH23" i="10"/>
  <c r="AI15" i="10"/>
  <c r="AH14" i="10"/>
  <c r="AI13" i="10"/>
  <c r="AG12" i="10"/>
  <c r="AI9" i="9" l="1"/>
  <c r="AH7" i="9"/>
  <c r="Z22" i="8"/>
  <c r="AA24" i="9"/>
  <c r="AB22" i="9"/>
  <c r="S6" i="8"/>
  <c r="S5" i="8"/>
  <c r="F7" i="9"/>
  <c r="M13" i="10" l="1"/>
  <c r="N12" i="10"/>
  <c r="M7" i="10"/>
  <c r="Q27" i="8" l="1"/>
  <c r="AE28" i="9"/>
  <c r="C28" i="9"/>
  <c r="AE28" i="10"/>
  <c r="Q28" i="10"/>
  <c r="AH8" i="10" l="1"/>
  <c r="G15" i="12"/>
  <c r="E15" i="12"/>
  <c r="D15" i="12"/>
  <c r="G14" i="12"/>
  <c r="F14" i="12"/>
  <c r="E14" i="12"/>
  <c r="G12" i="12"/>
  <c r="F9" i="12"/>
  <c r="E9" i="12"/>
  <c r="G7" i="12"/>
  <c r="G6" i="12"/>
  <c r="F6" i="12"/>
  <c r="E6" i="12"/>
  <c r="D6" i="12"/>
  <c r="G5" i="12"/>
  <c r="E5" i="12"/>
  <c r="D5" i="12"/>
  <c r="C5" i="12"/>
  <c r="AB15" i="9"/>
  <c r="AA9" i="8"/>
  <c r="AB17" i="8"/>
  <c r="U24" i="8"/>
  <c r="T23" i="8"/>
  <c r="U22" i="8"/>
  <c r="N15" i="8"/>
  <c r="M14" i="8"/>
  <c r="N13" i="8"/>
  <c r="L12" i="8"/>
  <c r="N9" i="8"/>
  <c r="M7" i="8"/>
  <c r="M12" i="8"/>
  <c r="Z8" i="9"/>
  <c r="AB12" i="9"/>
  <c r="AA7" i="9"/>
  <c r="AB9" i="9"/>
  <c r="AI22" i="10" l="1"/>
  <c r="N17" i="8" l="1"/>
  <c r="N8" i="8"/>
  <c r="U17" i="8"/>
  <c r="L6" i="8" l="1"/>
  <c r="L5" i="8"/>
  <c r="U25" i="9"/>
  <c r="T24" i="9"/>
  <c r="S23" i="9"/>
  <c r="S22" i="9"/>
  <c r="AB17" i="9"/>
  <c r="U17" i="9"/>
  <c r="G17" i="9"/>
  <c r="U9" i="9"/>
  <c r="AI8" i="9"/>
  <c r="T8" i="9"/>
  <c r="U7" i="9"/>
  <c r="Z6" i="9"/>
  <c r="L6" i="9"/>
  <c r="AG5" i="9"/>
  <c r="Z5" i="9"/>
  <c r="S5" i="9"/>
  <c r="L5" i="9"/>
  <c r="E5" i="9"/>
  <c r="N17" i="10"/>
  <c r="AI17" i="10"/>
  <c r="AH7" i="10"/>
  <c r="C6" i="12" l="1"/>
  <c r="G4" i="12"/>
  <c r="D4" i="12"/>
  <c r="C4" i="12"/>
  <c r="AI29" i="10" l="1"/>
  <c r="T29" i="10" l="1"/>
  <c r="R31" i="10" s="1"/>
  <c r="U29" i="10"/>
  <c r="R32" i="10" s="1"/>
  <c r="S29" i="10"/>
  <c r="R30" i="10" s="1"/>
  <c r="R36" i="10" l="1"/>
  <c r="C28" i="8"/>
  <c r="G10" i="12" l="1"/>
  <c r="D14" i="12"/>
  <c r="G9" i="12"/>
  <c r="D9" i="12"/>
  <c r="C9" i="12"/>
  <c r="Z6" i="8" l="1"/>
  <c r="U29" i="8" l="1"/>
  <c r="AH29" i="9" l="1"/>
  <c r="AF31" i="9" s="1"/>
  <c r="M29" i="8"/>
  <c r="K31" i="8" s="1"/>
  <c r="AB29" i="8"/>
  <c r="Y32" i="8" s="1"/>
  <c r="AA29" i="8"/>
  <c r="Y31" i="8" s="1"/>
  <c r="S29" i="8"/>
  <c r="R30" i="8" s="1"/>
  <c r="F29" i="8"/>
  <c r="D31" i="8" s="1"/>
  <c r="Z5" i="8"/>
  <c r="Z29" i="8" s="1"/>
  <c r="Y30" i="8" s="1"/>
  <c r="R32" i="8"/>
  <c r="T29" i="8"/>
  <c r="R31" i="8" s="1"/>
  <c r="L29" i="8"/>
  <c r="K30" i="8" s="1"/>
  <c r="G29" i="8"/>
  <c r="D32" i="8" s="1"/>
  <c r="L7" i="12" s="1"/>
  <c r="E5" i="8"/>
  <c r="E29" i="8" s="1"/>
  <c r="D30" i="8" s="1"/>
  <c r="N29" i="9"/>
  <c r="L29" i="9"/>
  <c r="K30" i="9" s="1"/>
  <c r="E29" i="9"/>
  <c r="D30" i="9" s="1"/>
  <c r="F23" i="10"/>
  <c r="G22" i="10"/>
  <c r="G17" i="10"/>
  <c r="F14" i="10"/>
  <c r="F12" i="10"/>
  <c r="G11" i="10"/>
  <c r="F10" i="10"/>
  <c r="G9" i="10"/>
  <c r="F8" i="10"/>
  <c r="E7" i="10"/>
  <c r="Z29" i="10"/>
  <c r="Y30" i="10" s="1"/>
  <c r="AG29" i="9" l="1"/>
  <c r="AF30" i="9" s="1"/>
  <c r="AB29" i="9"/>
  <c r="Y32" i="9" s="1"/>
  <c r="L10" i="12" s="1"/>
  <c r="G29" i="10"/>
  <c r="K32" i="9"/>
  <c r="L8" i="12" s="1"/>
  <c r="R36" i="8"/>
  <c r="D36" i="8"/>
  <c r="N29" i="8"/>
  <c r="K32" i="8" s="1"/>
  <c r="K36" i="8" s="1"/>
  <c r="AI29" i="9"/>
  <c r="AF32" i="9" s="1"/>
  <c r="AA29" i="9"/>
  <c r="Y31" i="9" s="1"/>
  <c r="K10" i="12" s="1"/>
  <c r="Z29" i="9"/>
  <c r="Y30" i="9" s="1"/>
  <c r="U29" i="9"/>
  <c r="R32" i="9" s="1"/>
  <c r="T29" i="9"/>
  <c r="R31" i="9" s="1"/>
  <c r="S29" i="9"/>
  <c r="R30" i="9" s="1"/>
  <c r="M29" i="9"/>
  <c r="K31" i="9" s="1"/>
  <c r="G29" i="9"/>
  <c r="D32" i="9" s="1"/>
  <c r="F29" i="9"/>
  <c r="D31" i="9" s="1"/>
  <c r="AB29" i="10"/>
  <c r="Y32" i="10" s="1"/>
  <c r="AA29" i="10"/>
  <c r="Y31" i="10" s="1"/>
  <c r="E29" i="10"/>
  <c r="F29" i="10"/>
  <c r="AG29" i="10"/>
  <c r="AF30" i="10" s="1"/>
  <c r="AH29" i="10"/>
  <c r="AF31" i="10" s="1"/>
  <c r="AF32" i="10"/>
  <c r="M29" i="10"/>
  <c r="K31" i="10" s="1"/>
  <c r="L29" i="10"/>
  <c r="K30" i="10" s="1"/>
  <c r="N29" i="10"/>
  <c r="K32" i="10" s="1"/>
  <c r="Y36" i="8"/>
  <c r="K36" i="10" l="1"/>
  <c r="AF36" i="9"/>
  <c r="D36" i="9"/>
  <c r="K36" i="9"/>
  <c r="Y36" i="9"/>
  <c r="R36" i="9"/>
  <c r="Y36" i="10"/>
  <c r="AF36" i="10"/>
  <c r="J10" i="12" l="1"/>
  <c r="H15" i="12" l="1"/>
  <c r="H13" i="12"/>
  <c r="H10" i="12"/>
  <c r="H8" i="12"/>
  <c r="H3" i="12"/>
  <c r="M15" i="12" l="1"/>
  <c r="L15" i="12"/>
  <c r="K15" i="12"/>
  <c r="J15" i="12"/>
  <c r="F15" i="12"/>
  <c r="C15" i="12"/>
  <c r="O15" i="12" l="1"/>
  <c r="M14" i="12" l="1"/>
  <c r="L14" i="12"/>
  <c r="K14" i="12"/>
  <c r="J14" i="12"/>
  <c r="C14" i="12"/>
  <c r="M12" i="12"/>
  <c r="M13" i="12"/>
  <c r="L13" i="12"/>
  <c r="K13" i="12"/>
  <c r="J13" i="12"/>
  <c r="G13" i="12"/>
  <c r="F13" i="12"/>
  <c r="E13" i="12"/>
  <c r="C13" i="12"/>
  <c r="D13" i="12"/>
  <c r="L12" i="12"/>
  <c r="K12" i="12"/>
  <c r="J12" i="12"/>
  <c r="F12" i="12"/>
  <c r="E12" i="12"/>
  <c r="D12" i="12"/>
  <c r="C12" i="12"/>
  <c r="M11" i="12"/>
  <c r="L11" i="12"/>
  <c r="K11" i="12"/>
  <c r="J11" i="12"/>
  <c r="G11" i="12"/>
  <c r="F11" i="12"/>
  <c r="E11" i="12"/>
  <c r="D11" i="12"/>
  <c r="C11" i="12"/>
  <c r="F10" i="12"/>
  <c r="E10" i="12"/>
  <c r="D10" i="12"/>
  <c r="C10" i="12"/>
  <c r="M10" i="12"/>
  <c r="O10" i="12" s="1"/>
  <c r="L9" i="12"/>
  <c r="K9" i="12"/>
  <c r="J9" i="12"/>
  <c r="M8" i="12"/>
  <c r="M7" i="12"/>
  <c r="K7" i="12"/>
  <c r="J7" i="12"/>
  <c r="K8" i="12"/>
  <c r="J8" i="12"/>
  <c r="G8" i="12"/>
  <c r="F8" i="12"/>
  <c r="E8" i="12"/>
  <c r="D8" i="12"/>
  <c r="C8" i="12"/>
  <c r="F7" i="12"/>
  <c r="E7" i="12"/>
  <c r="D7" i="12"/>
  <c r="C7" i="12"/>
  <c r="M6" i="12"/>
  <c r="L6" i="12"/>
  <c r="K6" i="12"/>
  <c r="J6" i="12"/>
  <c r="L5" i="12"/>
  <c r="K5" i="12"/>
  <c r="J5" i="12"/>
  <c r="M4" i="12"/>
  <c r="L4" i="12"/>
  <c r="K4" i="12"/>
  <c r="J4" i="12"/>
  <c r="M3" i="12"/>
  <c r="L3" i="12"/>
  <c r="K3" i="12"/>
  <c r="J3" i="12"/>
  <c r="E3" i="12"/>
  <c r="F3" i="12"/>
  <c r="D3" i="12"/>
  <c r="C3" i="12"/>
  <c r="O7" i="12" l="1"/>
  <c r="O14" i="12"/>
  <c r="O11" i="12"/>
  <c r="O3" i="12"/>
  <c r="O4" i="12"/>
  <c r="O5" i="12"/>
  <c r="O8" i="12"/>
  <c r="O6" i="12"/>
  <c r="O9" i="12"/>
  <c r="O12" i="12"/>
  <c r="O13" i="12"/>
</calcChain>
</file>

<file path=xl/sharedStrings.xml><?xml version="1.0" encoding="utf-8"?>
<sst xmlns="http://schemas.openxmlformats.org/spreadsheetml/2006/main" count="672" uniqueCount="323">
  <si>
    <t>其他</t>
  </si>
  <si>
    <t>備註</t>
  </si>
  <si>
    <t>備註</t>
    <phoneticPr fontId="1" type="noConversion"/>
  </si>
  <si>
    <t>項目</t>
    <phoneticPr fontId="1" type="noConversion"/>
  </si>
  <si>
    <t>供應人數：  人</t>
    <phoneticPr fontId="1" type="noConversion"/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</si>
  <si>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</si>
  <si>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</si>
  <si>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</si>
  <si>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</si>
  <si>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</si>
  <si>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</si>
  <si>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 xml:space="preserve"> 星期五</t>
  </si>
  <si>
    <t>地瓜葉、青江菜、菠菜、韭菜花、大.小黃瓜、芥藍、空心菜、雪裡紅、杏菜、油菜、菜豆</t>
    <phoneticPr fontId="1" type="noConversion"/>
  </si>
  <si>
    <t>油脂與堅果種子類(份)</t>
    <phoneticPr fontId="1" type="noConversion"/>
  </si>
  <si>
    <t>營養供應比例</t>
    <phoneticPr fontId="1" type="noConversion"/>
  </si>
  <si>
    <t>其他</t>
    <phoneticPr fontId="1" type="noConversion"/>
  </si>
  <si>
    <t>供應廠商營養師:陳采瑜</t>
    <phoneticPr fontId="1" type="noConversion"/>
  </si>
  <si>
    <t>高麗菜</t>
    <phoneticPr fontId="1" type="noConversion"/>
  </si>
  <si>
    <t>適量</t>
    <phoneticPr fontId="1" type="noConversion"/>
  </si>
  <si>
    <t>廠商電話:08-7369730</t>
    <phoneticPr fontId="1" type="noConversion"/>
  </si>
  <si>
    <t>馬鈴薯</t>
    <phoneticPr fontId="1" type="noConversion"/>
  </si>
  <si>
    <t>肉絲</t>
    <phoneticPr fontId="1" type="noConversion"/>
  </si>
  <si>
    <t>糙米</t>
    <phoneticPr fontId="1" type="noConversion"/>
  </si>
  <si>
    <t>食譜設計:陳采瑜</t>
    <phoneticPr fontId="1" type="noConversion"/>
  </si>
  <si>
    <t>糙米飯</t>
    <phoneticPr fontId="1" type="noConversion"/>
  </si>
  <si>
    <t>有機蔬菜</t>
    <phoneticPr fontId="1" type="noConversion"/>
  </si>
  <si>
    <t>五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</si>
  <si>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</si>
  <si>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副 食二</t>
    <phoneticPr fontId="1" type="noConversion"/>
  </si>
  <si>
    <t>附註</t>
    <phoneticPr fontId="1" type="noConversion"/>
  </si>
  <si>
    <t>熱量(kcal)</t>
    <phoneticPr fontId="1" type="noConversion"/>
  </si>
  <si>
    <t>三</t>
    <phoneticPr fontId="1" type="noConversion"/>
  </si>
  <si>
    <t>四</t>
    <phoneticPr fontId="1" type="noConversion"/>
  </si>
  <si>
    <t xml:space="preserve">執行秘書: </t>
    <phoneticPr fontId="1" type="noConversion"/>
  </si>
  <si>
    <t xml:space="preserve"> 主任: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</si>
  <si>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</si>
  <si>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</si>
  <si>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</si>
  <si>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項目</t>
    <phoneticPr fontId="1" type="noConversion"/>
  </si>
  <si>
    <t>菜名/烹調法</t>
    <phoneticPr fontId="1" type="noConversion"/>
  </si>
  <si>
    <t>材料</t>
    <phoneticPr fontId="1" type="noConversion"/>
  </si>
  <si>
    <t>每人(g)</t>
    <phoneticPr fontId="1" type="noConversion"/>
  </si>
  <si>
    <t>主食</t>
    <phoneticPr fontId="1" type="noConversion"/>
  </si>
  <si>
    <t>白米飯</t>
    <phoneticPr fontId="1" type="noConversion"/>
  </si>
  <si>
    <t>白米</t>
    <phoneticPr fontId="1" type="noConversion"/>
  </si>
  <si>
    <t>主菜</t>
    <phoneticPr fontId="1" type="noConversion"/>
  </si>
  <si>
    <t>肉片</t>
    <phoneticPr fontId="1" type="noConversion"/>
  </si>
  <si>
    <t>紅蘿蔔</t>
    <phoneticPr fontId="1" type="noConversion"/>
  </si>
  <si>
    <t>副 食一</t>
    <phoneticPr fontId="1" type="noConversion"/>
  </si>
  <si>
    <t>湯</t>
    <phoneticPr fontId="1" type="noConversion"/>
  </si>
  <si>
    <t>雞蛋</t>
    <phoneticPr fontId="1" type="noConversion"/>
  </si>
  <si>
    <t>水果</t>
    <phoneticPr fontId="1" type="noConversion"/>
  </si>
  <si>
    <t>菜名/烹調法</t>
    <phoneticPr fontId="1" type="noConversion"/>
  </si>
  <si>
    <t>材料</t>
    <phoneticPr fontId="1" type="noConversion"/>
  </si>
  <si>
    <t>每人(g)</t>
    <phoneticPr fontId="1" type="noConversion"/>
  </si>
  <si>
    <t>主食</t>
    <phoneticPr fontId="1" type="noConversion"/>
  </si>
  <si>
    <t>白米飯</t>
    <phoneticPr fontId="1" type="noConversion"/>
  </si>
  <si>
    <t>主菜</t>
    <phoneticPr fontId="1" type="noConversion"/>
  </si>
  <si>
    <t>副 食一</t>
    <phoneticPr fontId="1" type="noConversion"/>
  </si>
  <si>
    <t>本公司一律使用國產豬、牛肉食材</t>
    <phoneticPr fontId="1" type="noConversion"/>
  </si>
  <si>
    <t>校長：</t>
    <phoneticPr fontId="1" type="noConversion"/>
  </si>
  <si>
    <t>水果</t>
  </si>
  <si>
    <t>1份</t>
    <phoneticPr fontId="1" type="noConversion"/>
  </si>
  <si>
    <t>全榖雜糧類(份)</t>
    <phoneticPr fontId="1" type="noConversion"/>
  </si>
  <si>
    <t>豆魚蛋肉類(份)</t>
  </si>
  <si>
    <t>乳品類(份)</t>
    <phoneticPr fontId="1" type="noConversion"/>
  </si>
  <si>
    <t>2.5</t>
    <phoneticPr fontId="1" type="noConversion"/>
  </si>
  <si>
    <t>※每週1次有機蔬菜。</t>
    <phoneticPr fontId="1" type="noConversion"/>
  </si>
  <si>
    <t>水果</t>
    <phoneticPr fontId="1" type="noConversion"/>
  </si>
  <si>
    <t>1份</t>
    <phoneticPr fontId="1" type="noConversion"/>
  </si>
  <si>
    <t>其他</t>
    <phoneticPr fontId="1" type="noConversion"/>
  </si>
  <si>
    <t>本公司一律使用國產豬、牛肉食材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</si>
  <si>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</si>
  <si>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※每週1次有機蔬菜。</t>
    <phoneticPr fontId="1" type="noConversion"/>
  </si>
  <si>
    <t>紅蘿蔔</t>
  </si>
  <si>
    <t>絞肉</t>
    <phoneticPr fontId="1" type="noConversion"/>
  </si>
  <si>
    <t>九層塔</t>
    <phoneticPr fontId="1" type="noConversion"/>
  </si>
  <si>
    <t>洋蔥</t>
    <phoneticPr fontId="1" type="noConversion"/>
  </si>
  <si>
    <t>地瓜葉、青江菜、菠菜、韭菜花、大.小黃瓜、芥藍、空心菜、雪裡紅、杏菜、油菜、菜豆</t>
  </si>
  <si>
    <t>芹菜</t>
    <phoneticPr fontId="1" type="noConversion"/>
  </si>
  <si>
    <t>白米飯</t>
  </si>
  <si>
    <t>白米</t>
  </si>
  <si>
    <t>時蔬青菜</t>
  </si>
  <si>
    <t>深色青菜</t>
  </si>
  <si>
    <t>高麗菜、絲瓜、大白菜、豆芽菜、鵝白菜、西芹</t>
  </si>
  <si>
    <t>深色青菜</t>
    <phoneticPr fontId="1" type="noConversion"/>
  </si>
  <si>
    <t>有機蔬菜</t>
  </si>
  <si>
    <t>山東白</t>
    <phoneticPr fontId="1" type="noConversion"/>
  </si>
  <si>
    <t>年級</t>
    <phoneticPr fontId="1" type="noConversion"/>
  </si>
  <si>
    <t>副菜</t>
    <phoneticPr fontId="1" type="noConversion"/>
  </si>
  <si>
    <t>2.5</t>
    <phoneticPr fontId="1" type="noConversion"/>
  </si>
  <si>
    <t>水果(份)</t>
    <phoneticPr fontId="1" type="noConversion"/>
  </si>
  <si>
    <t>1</t>
    <phoneticPr fontId="1" type="noConversion"/>
  </si>
  <si>
    <t>1</t>
    <phoneticPr fontId="1" type="noConversion"/>
  </si>
  <si>
    <t>韓式泡菜</t>
    <phoneticPr fontId="1" type="noConversion"/>
  </si>
  <si>
    <t>日期</t>
    <phoneticPr fontId="1" type="noConversion"/>
  </si>
  <si>
    <t>星期三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</si>
  <si>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</si>
  <si>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</si>
  <si>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</si>
  <si>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供應人數：  人</t>
    <phoneticPr fontId="1" type="noConversion"/>
  </si>
  <si>
    <t>供應廠商:晶品食品有限公司</t>
    <phoneticPr fontId="1" type="noConversion"/>
  </si>
  <si>
    <t>供應廠商營養師:陳采瑜</t>
    <phoneticPr fontId="1" type="noConversion"/>
  </si>
  <si>
    <t>供應廠商電話:楊小姐0917612565</t>
    <phoneticPr fontId="1" type="noConversion"/>
  </si>
  <si>
    <t>豆魚蛋肉類(份)</t>
    <phoneticPr fontId="1" type="noConversion"/>
  </si>
  <si>
    <t>熱量(大卡)</t>
    <phoneticPr fontId="1" type="noConversion"/>
  </si>
  <si>
    <t>營養供應比例</t>
    <phoneticPr fontId="1" type="noConversion"/>
  </si>
  <si>
    <t>年級</t>
    <phoneticPr fontId="1" type="noConversion"/>
  </si>
  <si>
    <t>全榖雜糧類(份)</t>
    <phoneticPr fontId="1" type="noConversion"/>
  </si>
  <si>
    <t>蔬菜類(份)</t>
    <phoneticPr fontId="1" type="noConversion"/>
  </si>
  <si>
    <t>全穀根莖類(份)</t>
    <phoneticPr fontId="1" type="noConversion"/>
  </si>
  <si>
    <t>200ml</t>
    <phoneticPr fontId="1" type="noConversion"/>
  </si>
  <si>
    <t>牛排面</t>
    <phoneticPr fontId="1" type="noConversion"/>
  </si>
  <si>
    <t>蔥爆雞肉(炒)</t>
    <phoneticPr fontId="1" type="noConversion"/>
  </si>
  <si>
    <t>適量</t>
    <phoneticPr fontId="24" type="noConversion"/>
  </si>
  <si>
    <t>200ml</t>
    <phoneticPr fontId="1" type="noConversion"/>
  </si>
  <si>
    <t>100ml</t>
    <phoneticPr fontId="1" type="noConversion"/>
  </si>
  <si>
    <t>150ml</t>
    <phoneticPr fontId="1" type="noConversion"/>
  </si>
  <si>
    <t>紅蘿蔔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</si>
  <si>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</si>
  <si>
    <t>柴魚片</t>
    <phoneticPr fontId="1" type="noConversion"/>
  </si>
  <si>
    <t>星期三</t>
    <phoneticPr fontId="1" type="noConversion"/>
  </si>
  <si>
    <t>海芽蛋花湯</t>
    <phoneticPr fontId="1" type="noConversion"/>
  </si>
  <si>
    <t>海帶芽</t>
    <phoneticPr fontId="1" type="noConversion"/>
  </si>
  <si>
    <t>金針菇</t>
    <phoneticPr fontId="1" type="noConversion"/>
  </si>
  <si>
    <t>2/11</t>
    <phoneticPr fontId="1" type="noConversion"/>
  </si>
  <si>
    <t>2/12</t>
    <phoneticPr fontId="1" type="noConversion"/>
  </si>
  <si>
    <t>2/13</t>
    <phoneticPr fontId="1" type="noConversion"/>
  </si>
  <si>
    <t>2/14</t>
    <phoneticPr fontId="1" type="noConversion"/>
  </si>
  <si>
    <t>2/17</t>
    <phoneticPr fontId="1" type="noConversion"/>
  </si>
  <si>
    <t>2/18</t>
    <phoneticPr fontId="1" type="noConversion"/>
  </si>
  <si>
    <t>2/19</t>
    <phoneticPr fontId="1" type="noConversion"/>
  </si>
  <si>
    <t>2/20</t>
    <phoneticPr fontId="1" type="noConversion"/>
  </si>
  <si>
    <t>2/21</t>
    <phoneticPr fontId="1" type="noConversion"/>
  </si>
  <si>
    <t>2/24</t>
    <phoneticPr fontId="1" type="noConversion"/>
  </si>
  <si>
    <t>2/25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</si>
  <si>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</si>
  <si>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</si>
  <si>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t>2/19(簡餐日)</t>
    <phoneticPr fontId="1" type="noConversion"/>
  </si>
  <si>
    <t>2/26(簡餐日)</t>
    <phoneticPr fontId="1" type="noConversion"/>
  </si>
  <si>
    <t>糙米飯</t>
    <phoneticPr fontId="1" type="noConversion"/>
  </si>
  <si>
    <t>牛排麵</t>
    <phoneticPr fontId="1" type="noConversion"/>
  </si>
  <si>
    <t>壽喜燒肉片(炒)</t>
    <phoneticPr fontId="1" type="noConversion"/>
  </si>
  <si>
    <t>香菇</t>
    <phoneticPr fontId="1" type="noConversion"/>
  </si>
  <si>
    <t>豆干</t>
    <phoneticPr fontId="1" type="noConversion"/>
  </si>
  <si>
    <t>每人一隻</t>
    <phoneticPr fontId="1" type="noConversion"/>
  </si>
  <si>
    <t>肉骨茶湯</t>
    <phoneticPr fontId="1" type="noConversion"/>
  </si>
  <si>
    <t>玉米濃湯</t>
    <phoneticPr fontId="1" type="noConversion"/>
  </si>
  <si>
    <t>玉米</t>
    <phoneticPr fontId="1" type="noConversion"/>
  </si>
  <si>
    <t>龍骨</t>
    <phoneticPr fontId="1" type="noConversion"/>
  </si>
  <si>
    <t>青蔥</t>
    <phoneticPr fontId="1" type="noConversion"/>
  </si>
  <si>
    <t>豆奶</t>
    <phoneticPr fontId="1" type="noConversion"/>
  </si>
  <si>
    <t>滷白菜(燴)</t>
    <phoneticPr fontId="1" type="noConversion"/>
  </si>
  <si>
    <t>韓式泡菜鍋(煮)</t>
    <phoneticPr fontId="1" type="noConversion"/>
  </si>
  <si>
    <t>有機青菜</t>
    <phoneticPr fontId="1" type="noConversion"/>
  </si>
  <si>
    <t>水鯊(不包冰)</t>
    <phoneticPr fontId="1" type="noConversion"/>
  </si>
  <si>
    <t>麵圈</t>
    <phoneticPr fontId="1" type="noConversion"/>
  </si>
  <si>
    <t>宮保高麗(炒)</t>
    <phoneticPr fontId="1" type="noConversion"/>
  </si>
  <si>
    <t>油花生</t>
    <phoneticPr fontId="1" type="noConversion"/>
  </si>
  <si>
    <t>雞翅</t>
    <phoneticPr fontId="1" type="noConversion"/>
  </si>
  <si>
    <t>黃瓜</t>
    <phoneticPr fontId="1" type="noConversion"/>
  </si>
  <si>
    <t>濕筍干</t>
    <phoneticPr fontId="1" type="noConversion"/>
  </si>
  <si>
    <t>紅燒雞肉(滷)</t>
    <phoneticPr fontId="1" type="noConversion"/>
  </si>
  <si>
    <t>光雞丁</t>
    <phoneticPr fontId="15" type="noConversion"/>
  </si>
  <si>
    <t>適量</t>
  </si>
  <si>
    <t>1份</t>
  </si>
  <si>
    <t>白蘿蔔</t>
  </si>
  <si>
    <t>龍骨</t>
  </si>
  <si>
    <t>咖哩雞(燴)</t>
    <phoneticPr fontId="1" type="noConversion"/>
  </si>
  <si>
    <t>紅羅蔔</t>
    <phoneticPr fontId="1" type="noConversion"/>
  </si>
  <si>
    <t>雞胸丁</t>
    <phoneticPr fontId="1" type="noConversion"/>
  </si>
  <si>
    <t>海茸炒肉絲(炒)</t>
    <phoneticPr fontId="1" type="noConversion"/>
  </si>
  <si>
    <t>海茸</t>
  </si>
  <si>
    <t>肉絲</t>
  </si>
  <si>
    <t>螞蟻上樹(炒)</t>
    <phoneticPr fontId="1" type="noConversion"/>
  </si>
  <si>
    <t>冬粉</t>
    <phoneticPr fontId="1" type="noConversion"/>
  </si>
  <si>
    <t>豆芽</t>
    <phoneticPr fontId="1" type="noConversion"/>
  </si>
  <si>
    <t>油菜</t>
    <phoneticPr fontId="1" type="noConversion"/>
  </si>
  <si>
    <t>青蔥</t>
  </si>
  <si>
    <t>(4塊)</t>
  </si>
  <si>
    <t>洋蔥</t>
  </si>
  <si>
    <t>大白菜</t>
  </si>
  <si>
    <t>香菇</t>
  </si>
  <si>
    <t>雞胸丁</t>
    <phoneticPr fontId="1" type="noConversion"/>
  </si>
  <si>
    <t>綠豆仙草蜜</t>
    <phoneticPr fontId="1" type="noConversion"/>
  </si>
  <si>
    <t>綠豆</t>
    <phoneticPr fontId="1" type="noConversion"/>
  </si>
  <si>
    <t>仙草</t>
    <phoneticPr fontId="1" type="noConversion"/>
  </si>
  <si>
    <t>二砂</t>
    <phoneticPr fontId="1" type="noConversion"/>
  </si>
  <si>
    <t>洋蔥</t>
    <phoneticPr fontId="1" type="noConversion"/>
  </si>
  <si>
    <t>精進計畫</t>
    <phoneticPr fontId="1" type="noConversion"/>
  </si>
  <si>
    <t>2/26</t>
  </si>
  <si>
    <t>2/27</t>
  </si>
  <si>
    <t>光雞丁</t>
    <phoneticPr fontId="1" type="noConversion"/>
  </si>
  <si>
    <t>250ml</t>
    <phoneticPr fontId="1" type="noConversion"/>
  </si>
  <si>
    <t>330ml</t>
    <phoneticPr fontId="1" type="noConversion"/>
  </si>
  <si>
    <t>滷包</t>
    <phoneticPr fontId="1" type="noConversion"/>
  </si>
  <si>
    <t>雞腿(D5)</t>
    <phoneticPr fontId="1" type="noConversion"/>
  </si>
  <si>
    <t>紅蘿蔔</t>
    <phoneticPr fontId="1" type="noConversion"/>
  </si>
  <si>
    <t>湯圓</t>
    <phoneticPr fontId="1" type="noConversion"/>
  </si>
  <si>
    <t>紅蘿蔔炒蛋</t>
    <phoneticPr fontId="1" type="noConversion"/>
  </si>
  <si>
    <t>香薯魚丁</t>
    <phoneticPr fontId="1" type="noConversion"/>
  </si>
  <si>
    <t>藥膳燉鴨(燉)</t>
    <phoneticPr fontId="1" type="noConversion"/>
  </si>
  <si>
    <t>鴨肉</t>
    <phoneticPr fontId="1" type="noConversion"/>
  </si>
  <si>
    <t>杏鮑菇</t>
    <phoneticPr fontId="1" type="noConversion"/>
  </si>
  <si>
    <t>米血丁/可17</t>
    <phoneticPr fontId="1" type="noConversion"/>
  </si>
  <si>
    <t>藥膳包</t>
    <phoneticPr fontId="1" type="noConversion"/>
  </si>
  <si>
    <t>黃瓜排骨湯</t>
    <phoneticPr fontId="1" type="noConversion"/>
  </si>
  <si>
    <t>排骨</t>
    <phoneticPr fontId="1" type="noConversion"/>
  </si>
  <si>
    <t>豆奶</t>
    <phoneticPr fontId="1" type="noConversion"/>
  </si>
  <si>
    <t>光泉奶酪</t>
    <phoneticPr fontId="1" type="noConversion"/>
  </si>
  <si>
    <t>100%果汁</t>
    <phoneticPr fontId="1" type="noConversion"/>
  </si>
  <si>
    <t>鮮奶</t>
    <phoneticPr fontId="1" type="noConversion"/>
  </si>
  <si>
    <t>馬鈴薯</t>
    <phoneticPr fontId="1" type="noConversion"/>
  </si>
  <si>
    <t>豆腐</t>
    <phoneticPr fontId="1" type="noConversion"/>
  </si>
  <si>
    <t>三色玉米(炒)</t>
    <phoneticPr fontId="1" type="noConversion"/>
  </si>
  <si>
    <t>玉米</t>
    <phoneticPr fontId="1" type="noConversion"/>
  </si>
  <si>
    <t>紅蘿蔔</t>
    <phoneticPr fontId="1" type="noConversion"/>
  </si>
  <si>
    <t>適量</t>
    <phoneticPr fontId="1" type="noConversion"/>
  </si>
  <si>
    <t>筍乾滷豆干(滷)</t>
    <phoneticPr fontId="1" type="noConversion"/>
  </si>
  <si>
    <t>筍乾</t>
    <phoneticPr fontId="1" type="noConversion"/>
  </si>
  <si>
    <t>光雞丁</t>
    <phoneticPr fontId="1" type="noConversion"/>
  </si>
  <si>
    <t>冬瓜</t>
    <phoneticPr fontId="1" type="noConversion"/>
  </si>
  <si>
    <t>芹菜黑輪(拌)</t>
    <phoneticPr fontId="1" type="noConversion"/>
  </si>
  <si>
    <t>芹菜</t>
    <phoneticPr fontId="1" type="noConversion"/>
  </si>
  <si>
    <t>海帶結</t>
    <phoneticPr fontId="1" type="noConversion"/>
  </si>
  <si>
    <t>玉米排骨湯</t>
    <phoneticPr fontId="1" type="noConversion"/>
  </si>
  <si>
    <t>玉米塊</t>
    <phoneticPr fontId="1" type="noConversion"/>
  </si>
  <si>
    <t>龍骨</t>
    <phoneticPr fontId="1" type="noConversion"/>
  </si>
  <si>
    <t>香菜</t>
    <phoneticPr fontId="1" type="noConversion"/>
  </si>
  <si>
    <t>味噌豆腐湯</t>
    <phoneticPr fontId="1" type="noConversion"/>
  </si>
  <si>
    <t>味噌</t>
    <phoneticPr fontId="1" type="noConversion"/>
  </si>
  <si>
    <t>柴魚</t>
    <phoneticPr fontId="1" type="noConversion"/>
  </si>
  <si>
    <t>肉骨茶包</t>
  </si>
  <si>
    <t>肉片</t>
    <phoneticPr fontId="1" type="noConversion"/>
  </si>
  <si>
    <t>芹菜豆干(煮)</t>
    <phoneticPr fontId="1" type="noConversion"/>
  </si>
  <si>
    <t>豆薯</t>
    <phoneticPr fontId="1" type="noConversion"/>
  </si>
  <si>
    <t>雞蛋</t>
    <phoneticPr fontId="1" type="noConversion"/>
  </si>
  <si>
    <t>斜管麵(乾)</t>
    <phoneticPr fontId="1" type="noConversion"/>
  </si>
  <si>
    <t>波隆那義式肉醬</t>
    <phoneticPr fontId="1" type="noConversion"/>
  </si>
  <si>
    <t>番茄</t>
    <phoneticPr fontId="1" type="noConversion"/>
  </si>
  <si>
    <t>洋蔥</t>
    <phoneticPr fontId="1" type="noConversion"/>
  </si>
  <si>
    <t>九層塔</t>
    <phoneticPr fontId="1" type="noConversion"/>
  </si>
  <si>
    <t>番茄醬</t>
    <phoneticPr fontId="1" type="noConversion"/>
  </si>
  <si>
    <t>玉膳章魚燒</t>
    <phoneticPr fontId="1" type="noConversion"/>
  </si>
  <si>
    <t>玉米粒</t>
    <phoneticPr fontId="1" type="noConversion"/>
  </si>
  <si>
    <t>紅蘿蔔</t>
    <phoneticPr fontId="1" type="noConversion"/>
  </si>
  <si>
    <t>柴魚粉</t>
    <phoneticPr fontId="1" type="noConversion"/>
  </si>
  <si>
    <t>有機青花菜</t>
    <phoneticPr fontId="1" type="noConversion"/>
  </si>
  <si>
    <t>香菇</t>
    <phoneticPr fontId="1" type="noConversion"/>
  </si>
  <si>
    <t>乳酪絲</t>
    <phoneticPr fontId="1" type="noConversion"/>
  </si>
  <si>
    <t>台灣紅藜</t>
    <phoneticPr fontId="1" type="noConversion"/>
  </si>
  <si>
    <t>斜管      義大利麵</t>
    <phoneticPr fontId="1" type="noConversion"/>
  </si>
  <si>
    <t>金黃秋收湯</t>
    <phoneticPr fontId="1" type="noConversion"/>
  </si>
  <si>
    <t>馬鈴薯</t>
    <phoneticPr fontId="1" type="noConversion"/>
  </si>
  <si>
    <t>白蘿蔔</t>
    <phoneticPr fontId="1" type="noConversion"/>
  </si>
  <si>
    <t>南瓜</t>
    <phoneticPr fontId="1" type="noConversion"/>
  </si>
  <si>
    <t>鮮乳</t>
    <phoneticPr fontId="1" type="noConversion"/>
  </si>
  <si>
    <t>香菜</t>
    <phoneticPr fontId="1" type="noConversion"/>
  </si>
  <si>
    <t>洋蔥</t>
    <phoneticPr fontId="1" type="noConversion"/>
  </si>
  <si>
    <t>香菇</t>
    <phoneticPr fontId="1" type="noConversion"/>
  </si>
  <si>
    <t>香滷雞腿</t>
    <phoneticPr fontId="1" type="noConversion"/>
  </si>
  <si>
    <t>2.3</t>
    <phoneticPr fontId="1" type="noConversion"/>
  </si>
  <si>
    <t>2.2</t>
    <phoneticPr fontId="1" type="noConversion"/>
  </si>
  <si>
    <t>2.3</t>
    <phoneticPr fontId="1" type="noConversion"/>
  </si>
  <si>
    <t>海帶結</t>
    <phoneticPr fontId="1" type="noConversion"/>
  </si>
  <si>
    <t>黑輪條</t>
    <phoneticPr fontId="1" type="noConversion"/>
  </si>
  <si>
    <t>肉絲</t>
    <phoneticPr fontId="1" type="noConversion"/>
  </si>
  <si>
    <t>魷魚圈</t>
    <phoneticPr fontId="1" type="noConversion"/>
  </si>
  <si>
    <t>蝦仁</t>
    <phoneticPr fontId="1" type="noConversion"/>
  </si>
  <si>
    <t>炸雞翅(炸)</t>
    <phoneticPr fontId="1" type="noConversion"/>
  </si>
  <si>
    <t>豆芽菜</t>
    <phoneticPr fontId="1" type="noConversion"/>
  </si>
  <si>
    <t>紅藜乳酪    青花菜</t>
    <phoneticPr fontId="1" type="noConversion"/>
  </si>
  <si>
    <t>海芽蛋花湯</t>
    <phoneticPr fontId="1" type="noConversion"/>
  </si>
  <si>
    <t>豆芽菜</t>
    <phoneticPr fontId="1" type="noConversion"/>
  </si>
  <si>
    <t>雞蛋</t>
    <phoneticPr fontId="1" type="noConversion"/>
  </si>
  <si>
    <t>海苔絲</t>
    <phoneticPr fontId="1" type="noConversion"/>
  </si>
  <si>
    <t>麥克雞塊</t>
    <phoneticPr fontId="1" type="noConversion"/>
  </si>
  <si>
    <t>地瓜</t>
    <phoneticPr fontId="1" type="noConversion"/>
  </si>
  <si>
    <t>梅子粉</t>
    <phoneticPr fontId="1" type="noConversion"/>
  </si>
  <si>
    <t>甘梅薯條+雞塊</t>
    <phoneticPr fontId="1" type="noConversion"/>
  </si>
  <si>
    <t>韓式燒肉拌飯</t>
    <phoneticPr fontId="1" type="noConversion"/>
  </si>
  <si>
    <t>沙茶海鮮炒麵</t>
    <phoneticPr fontId="1" type="noConversion"/>
  </si>
  <si>
    <t>魷魚圈</t>
    <phoneticPr fontId="1" type="noConversion"/>
  </si>
  <si>
    <t>魚漿20公斤</t>
    <phoneticPr fontId="1" type="noConversion"/>
  </si>
  <si>
    <t>4公斤</t>
    <phoneticPr fontId="1" type="noConversion"/>
  </si>
  <si>
    <r>
      <t>供應人數：</t>
    </r>
    <r>
      <rPr>
        <sz val="12"/>
        <rFont val="Times New Roman"/>
        <family val="1"/>
      </rPr>
      <t xml:space="preserve">          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</si>
  <si>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</si>
  <si>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</si>
  <si>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</si>
  <si>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肉</t>
    </r>
    <r>
      <rPr>
        <sz val="12"/>
        <rFont val="新細明體"/>
        <family val="1"/>
        <charset val="136"/>
      </rPr>
      <t>片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</si>
  <si>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</si>
  <si>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</si>
  <si>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年糕條</t>
    <phoneticPr fontId="1" type="noConversion"/>
  </si>
  <si>
    <t xml:space="preserve">執行秘書: </t>
    <phoneticPr fontId="1" type="noConversion"/>
  </si>
  <si>
    <t xml:space="preserve">執行秘書: </t>
    <phoneticPr fontId="1" type="noConversion"/>
  </si>
  <si>
    <t xml:space="preserve"> 主任:</t>
    <phoneticPr fontId="1" type="noConversion"/>
  </si>
  <si>
    <t>主任:</t>
    <phoneticPr fontId="1" type="noConversion"/>
  </si>
  <si>
    <t>校長：</t>
    <phoneticPr fontId="1" type="noConversion"/>
  </si>
  <si>
    <t>辣豆瓣</t>
    <phoneticPr fontId="1" type="noConversion"/>
  </si>
  <si>
    <t>有機蔬菜</t>
    <phoneticPr fontId="1" type="noConversion"/>
  </si>
  <si>
    <t>蘿蔔</t>
  </si>
  <si>
    <t>芹菜</t>
  </si>
  <si>
    <t>排丁</t>
  </si>
  <si>
    <t>蔬菜豆腐湯</t>
    <phoneticPr fontId="1" type="noConversion"/>
  </si>
  <si>
    <t>芋頭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</si>
  <si>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</si>
  <si>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</si>
  <si>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冬瓜</t>
    </r>
    <r>
      <rPr>
        <sz val="12"/>
        <rFont val="新細明體"/>
        <family val="1"/>
        <charset val="136"/>
        <scheme val="minor"/>
      </rPr>
      <t>燒雞</t>
    </r>
    <r>
      <rPr>
        <sz val="12"/>
        <rFont val="新細明體"/>
        <family val="2"/>
        <scheme val="minor"/>
      </rPr>
      <t>(滷)</t>
    </r>
    <phoneticPr fontId="1" type="noConversion"/>
  </si>
  <si>
    <r>
      <rPr>
        <sz val="12"/>
        <rFont val="新細明體"/>
        <family val="1"/>
        <charset val="136"/>
      </rPr>
      <t>麻婆豆腐(煮)</t>
    </r>
    <phoneticPr fontId="1" type="noConversion"/>
  </si>
  <si>
    <r>
      <t>海結</t>
    </r>
    <r>
      <rPr>
        <sz val="12"/>
        <rFont val="新細明體"/>
        <family val="1"/>
        <charset val="136"/>
      </rPr>
      <t>龍骨湯</t>
    </r>
    <phoneticPr fontId="1" type="noConversion"/>
  </si>
  <si>
    <r>
      <rPr>
        <sz val="12"/>
        <rFont val="新細明體"/>
        <family val="1"/>
        <charset val="136"/>
      </rPr>
      <t>蘿蔔雞肉湯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</si>
  <si>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</si>
  <si>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</si>
  <si>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芋頭湯圓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</si>
  <si>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</si>
  <si>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</si>
  <si>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麵</t>
    </r>
    <r>
      <rPr>
        <sz val="12"/>
        <rFont val="新細明體"/>
        <family val="1"/>
        <charset val="136"/>
      </rPr>
      <t>圈燒雞(煮)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</si>
  <si>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</si>
  <si>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</si>
  <si>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 xml:space="preserve"> 屏東縣 地磨兒國小 114年2月第一週學生午餐食譜(自設廚房)</t>
    <phoneticPr fontId="1" type="noConversion"/>
  </si>
  <si>
    <t xml:space="preserve"> 屏東縣地磨兒國小114年2月第二週學生午餐食譜(自設廚房)</t>
    <phoneticPr fontId="1" type="noConversion"/>
  </si>
  <si>
    <t xml:space="preserve"> 屏東縣地磨兒國小114年1月第三週學生午餐食譜(自設廚房)</t>
    <phoneticPr fontId="1" type="noConversion"/>
  </si>
  <si>
    <t>晶品食品有限公司     114年2月份  地磨兒國小午餐菜單    (本校一律使用國產豬肉食材)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</si>
</sst>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;_᣿"/>
    <numFmt numFmtId="178" formatCode="m&quot;月&quot;d&quot;日&quot;"/>
    <numFmt numFmtId="179" formatCode="0.0"/>
    <numFmt numFmtId="180" formatCode="0.0_);[Red]\(0.0\)"/>
    <numFmt numFmtId="181" formatCode="0.000"/>
    <numFmt numFmtId="182" formatCode="0.0000"/>
  </numFmts>
  <fonts count="3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sz val="20"/>
      <name val="Adobe 繁黑體 Std B"/>
      <family val="2"/>
      <charset val="136"/>
    </font>
    <font>
      <sz val="20"/>
      <name val="Adobe 繁黑體 Std B"/>
      <family val="2"/>
      <charset val="128"/>
    </font>
    <font>
      <sz val="18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6"/>
      <name val="Adobe 繁黑體 Std B"/>
      <family val="2"/>
      <charset val="128"/>
    </font>
    <font>
      <sz val="10"/>
      <name val="新細明體"/>
      <family val="1"/>
      <charset val="136"/>
      <scheme val="minor"/>
    </font>
    <font>
      <sz val="9"/>
      <name val="細明體"/>
      <family val="3"/>
      <charset val="136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24"/>
      <name val="標楷體"/>
      <family val="4"/>
      <charset val="136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21" fillId="0" borderId="0">
      <alignment vertical="center"/>
    </xf>
  </cellStyleXfs>
  <cellXfs count="511">
    <xf numFmtId="0" fontId="0" fillId="0" borderId="0" xfId="0"/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32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33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8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 shrinkToFit="1"/>
    </xf>
    <xf numFmtId="0" fontId="0" fillId="0" borderId="17" xfId="0" applyFont="1" applyBorder="1" applyAlignment="1">
      <alignment horizontal="center"/>
    </xf>
    <xf numFmtId="0" fontId="0" fillId="0" borderId="0" xfId="0" applyFont="1" applyBorder="1"/>
    <xf numFmtId="0" fontId="0" fillId="0" borderId="15" xfId="0" applyFont="1" applyBorder="1" applyAlignment="1"/>
    <xf numFmtId="0" fontId="0" fillId="0" borderId="1" xfId="0" applyFont="1" applyFill="1" applyBorder="1"/>
    <xf numFmtId="0" fontId="0" fillId="0" borderId="0" xfId="0" applyFont="1" applyFill="1"/>
    <xf numFmtId="0" fontId="6" fillId="0" borderId="49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13" fillId="0" borderId="35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49" fontId="13" fillId="0" borderId="53" xfId="0" applyNumberFormat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24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77" fontId="0" fillId="0" borderId="27" xfId="0" applyNumberFormat="1" applyFont="1" applyFill="1" applyBorder="1" applyAlignment="1">
      <alignment horizontal="center"/>
    </xf>
    <xf numFmtId="0" fontId="0" fillId="0" borderId="51" xfId="1" applyFont="1" applyFill="1" applyBorder="1" applyAlignment="1">
      <alignment horizontal="left" vertical="center"/>
    </xf>
    <xf numFmtId="0" fontId="0" fillId="0" borderId="52" xfId="1" applyFont="1" applyFill="1" applyBorder="1" applyAlignment="1">
      <alignment vertical="center"/>
    </xf>
    <xf numFmtId="0" fontId="0" fillId="0" borderId="52" xfId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 shrinkToFit="1"/>
    </xf>
    <xf numFmtId="0" fontId="19" fillId="0" borderId="1" xfId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Border="1" applyAlignment="1">
      <alignment vertical="center" textRotation="255" wrapText="1" shrinkToFit="1"/>
    </xf>
    <xf numFmtId="0" fontId="19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0" fontId="3" fillId="0" borderId="3" xfId="0" applyFont="1" applyFill="1" applyBorder="1" applyAlignment="1">
      <alignment horizontal="center" vertical="center"/>
    </xf>
    <xf numFmtId="0" fontId="20" fillId="0" borderId="1" xfId="1" applyFont="1" applyFill="1" applyBorder="1" applyAlignment="1" applyProtection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shrinkToFit="1"/>
    </xf>
    <xf numFmtId="1" fontId="6" fillId="0" borderId="60" xfId="0" applyNumberFormat="1" applyFont="1" applyFill="1" applyBorder="1" applyAlignment="1">
      <alignment horizontal="center" vertical="center" shrinkToFit="1"/>
    </xf>
    <xf numFmtId="1" fontId="6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49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shrinkToFit="1"/>
    </xf>
    <xf numFmtId="49" fontId="13" fillId="4" borderId="29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shrinkToFit="1"/>
    </xf>
    <xf numFmtId="176" fontId="0" fillId="0" borderId="3" xfId="0" applyNumberFormat="1" applyFont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0" fillId="0" borderId="1" xfId="0" applyFont="1" applyBorder="1"/>
    <xf numFmtId="0" fontId="0" fillId="0" borderId="5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1" fontId="2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180" fontId="19" fillId="0" borderId="1" xfId="1" applyNumberFormat="1" applyFont="1" applyFill="1" applyBorder="1" applyAlignment="1" applyProtection="1">
      <alignment horizontal="center" vertical="center"/>
    </xf>
    <xf numFmtId="180" fontId="0" fillId="0" borderId="1" xfId="0" applyNumberFormat="1" applyFont="1" applyBorder="1" applyAlignment="1">
      <alignment horizontal="center"/>
    </xf>
    <xf numFmtId="180" fontId="0" fillId="0" borderId="1" xfId="0" applyNumberFormat="1" applyFont="1" applyBorder="1"/>
    <xf numFmtId="176" fontId="0" fillId="0" borderId="1" xfId="0" applyNumberFormat="1" applyFont="1" applyBorder="1" applyAlignment="1">
      <alignment horizontal="center"/>
    </xf>
    <xf numFmtId="176" fontId="19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Border="1"/>
    <xf numFmtId="180" fontId="0" fillId="0" borderId="4" xfId="0" applyNumberFormat="1" applyFont="1" applyBorder="1" applyAlignment="1">
      <alignment horizontal="center" vertical="center" shrinkToFit="1"/>
    </xf>
    <xf numFmtId="180" fontId="7" fillId="0" borderId="4" xfId="0" applyNumberFormat="1" applyFont="1" applyFill="1" applyBorder="1" applyAlignment="1">
      <alignment horizontal="center" vertical="center" shrinkToFit="1"/>
    </xf>
    <xf numFmtId="180" fontId="0" fillId="0" borderId="48" xfId="0" applyNumberFormat="1" applyFont="1" applyFill="1" applyBorder="1" applyAlignment="1">
      <alignment horizontal="center" vertical="center" shrinkToFit="1"/>
    </xf>
    <xf numFmtId="176" fontId="0" fillId="6" borderId="4" xfId="0" applyNumberFormat="1" applyFont="1" applyFill="1" applyBorder="1" applyAlignment="1">
      <alignment horizontal="center" vertical="center" shrinkToFit="1"/>
    </xf>
    <xf numFmtId="177" fontId="0" fillId="0" borderId="51" xfId="0" applyNumberFormat="1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80" fontId="19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Border="1" applyAlignment="1">
      <alignment horizontal="center"/>
    </xf>
    <xf numFmtId="176" fontId="19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Border="1"/>
    <xf numFmtId="180" fontId="0" fillId="0" borderId="0" xfId="0" applyNumberFormat="1" applyFont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49" fontId="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2" borderId="55" xfId="0" applyFont="1" applyFill="1" applyBorder="1" applyAlignment="1">
      <alignment vertical="center"/>
    </xf>
    <xf numFmtId="180" fontId="0" fillId="2" borderId="63" xfId="0" applyNumberFormat="1" applyFont="1" applyFill="1" applyBorder="1" applyAlignment="1">
      <alignment horizontal="center" vertical="center" shrinkToFit="1"/>
    </xf>
    <xf numFmtId="180" fontId="0" fillId="2" borderId="58" xfId="0" applyNumberFormat="1" applyFont="1" applyFill="1" applyBorder="1" applyAlignment="1">
      <alignment vertical="center"/>
    </xf>
    <xf numFmtId="0" fontId="0" fillId="2" borderId="21" xfId="0" applyFont="1" applyFill="1" applyBorder="1" applyAlignment="1">
      <alignment horizontal="center" vertical="center"/>
    </xf>
    <xf numFmtId="180" fontId="0" fillId="2" borderId="62" xfId="0" applyNumberFormat="1" applyFont="1" applyFill="1" applyBorder="1" applyAlignment="1">
      <alignment horizontal="center" vertical="center"/>
    </xf>
    <xf numFmtId="0" fontId="0" fillId="6" borderId="21" xfId="0" applyFont="1" applyFill="1" applyBorder="1" applyAlignment="1">
      <alignment vertical="center"/>
    </xf>
    <xf numFmtId="180" fontId="0" fillId="6" borderId="63" xfId="0" applyNumberFormat="1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left" vertical="center"/>
    </xf>
    <xf numFmtId="179" fontId="0" fillId="6" borderId="1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left" vertical="center"/>
    </xf>
    <xf numFmtId="176" fontId="0" fillId="6" borderId="1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43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79" fontId="6" fillId="0" borderId="15" xfId="0" applyNumberFormat="1" applyFont="1" applyFill="1" applyBorder="1" applyAlignment="1">
      <alignment horizontal="center" vertical="center"/>
    </xf>
    <xf numFmtId="179" fontId="6" fillId="0" borderId="24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6" xfId="1" applyFont="1" applyFill="1" applyBorder="1" applyAlignment="1" applyProtection="1">
      <alignment horizontal="center" vertical="center"/>
    </xf>
    <xf numFmtId="0" fontId="23" fillId="0" borderId="3" xfId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/>
    <xf numFmtId="180" fontId="0" fillId="0" borderId="4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/>
    </xf>
    <xf numFmtId="180" fontId="0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shrinkToFit="1"/>
    </xf>
    <xf numFmtId="0" fontId="19" fillId="0" borderId="3" xfId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 shrinkToFit="1"/>
    </xf>
    <xf numFmtId="180" fontId="19" fillId="0" borderId="3" xfId="1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 applyProtection="1">
      <alignment horizontal="center" vertical="center"/>
    </xf>
    <xf numFmtId="2" fontId="0" fillId="6" borderId="3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/>
    </xf>
    <xf numFmtId="180" fontId="0" fillId="0" borderId="1" xfId="0" applyNumberFormat="1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/>
    <xf numFmtId="0" fontId="22" fillId="5" borderId="4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/>
    <xf numFmtId="0" fontId="0" fillId="0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/>
    <xf numFmtId="0" fontId="0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/>
    <xf numFmtId="0" fontId="0" fillId="0" borderId="22" xfId="0" applyFont="1" applyFill="1" applyBorder="1" applyAlignment="1">
      <alignment horizontal="center" vertical="center" shrinkToFit="1"/>
    </xf>
    <xf numFmtId="180" fontId="0" fillId="0" borderId="1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/>
    <xf numFmtId="0" fontId="0" fillId="0" borderId="33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/>
    </xf>
    <xf numFmtId="0" fontId="0" fillId="0" borderId="55" xfId="0" applyFont="1" applyFill="1" applyBorder="1" applyAlignment="1">
      <alignment vertical="center"/>
    </xf>
    <xf numFmtId="180" fontId="0" fillId="0" borderId="63" xfId="0" applyNumberFormat="1" applyFont="1" applyFill="1" applyBorder="1" applyAlignment="1">
      <alignment horizontal="center" vertical="center" shrinkToFit="1"/>
    </xf>
    <xf numFmtId="180" fontId="0" fillId="0" borderId="58" xfId="0" applyNumberFormat="1" applyFont="1" applyFill="1" applyBorder="1" applyAlignment="1">
      <alignment vertical="center"/>
    </xf>
    <xf numFmtId="180" fontId="0" fillId="0" borderId="6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0" fillId="0" borderId="47" xfId="0" applyNumberFormat="1" applyFont="1" applyFill="1" applyBorder="1" applyAlignment="1">
      <alignment vertical="center"/>
    </xf>
    <xf numFmtId="178" fontId="0" fillId="0" borderId="47" xfId="0" applyNumberFormat="1" applyFont="1" applyBorder="1" applyAlignment="1">
      <alignment vertical="center"/>
    </xf>
    <xf numFmtId="176" fontId="19" fillId="0" borderId="6" xfId="1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shrinkToFit="1"/>
    </xf>
    <xf numFmtId="0" fontId="23" fillId="0" borderId="1" xfId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/>
    </xf>
    <xf numFmtId="0" fontId="0" fillId="0" borderId="32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65" xfId="0" applyFont="1" applyFill="1" applyBorder="1" applyAlignment="1">
      <alignment vertical="center" textRotation="255" wrapText="1" shrinkToFit="1"/>
    </xf>
    <xf numFmtId="0" fontId="0" fillId="0" borderId="16" xfId="0" applyFont="1" applyFill="1" applyBorder="1" applyAlignment="1">
      <alignment vertical="center" textRotation="255" wrapText="1" shrinkToFit="1"/>
    </xf>
    <xf numFmtId="0" fontId="5" fillId="0" borderId="43" xfId="0" applyFont="1" applyFill="1" applyBorder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 shrinkToFit="1"/>
    </xf>
    <xf numFmtId="1" fontId="6" fillId="0" borderId="61" xfId="0" applyNumberFormat="1" applyFont="1" applyFill="1" applyBorder="1" applyAlignment="1">
      <alignment horizontal="center" vertical="center" shrinkToFit="1"/>
    </xf>
    <xf numFmtId="1" fontId="6" fillId="0" borderId="1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right" vertical="center"/>
    </xf>
    <xf numFmtId="0" fontId="0" fillId="6" borderId="0" xfId="0" applyFont="1" applyFill="1" applyBorder="1" applyAlignment="1">
      <alignment horizontal="center" vertical="center" textRotation="255" wrapText="1" shrinkToFit="1"/>
    </xf>
    <xf numFmtId="0" fontId="30" fillId="0" borderId="0" xfId="0" applyFont="1" applyFill="1" applyBorder="1" applyAlignment="1">
      <alignment vertical="center"/>
    </xf>
    <xf numFmtId="182" fontId="0" fillId="0" borderId="4" xfId="0" applyNumberFormat="1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181" fontId="0" fillId="6" borderId="1" xfId="0" applyNumberFormat="1" applyFont="1" applyFill="1" applyBorder="1" applyAlignment="1">
      <alignment horizontal="center" vertical="center" shrinkToFit="1"/>
    </xf>
    <xf numFmtId="2" fontId="0" fillId="6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176" fontId="0" fillId="0" borderId="6" xfId="0" applyNumberFormat="1" applyFont="1" applyFill="1" applyBorder="1"/>
    <xf numFmtId="176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80" fontId="0" fillId="0" borderId="0" xfId="0" applyNumberFormat="1" applyFont="1" applyFill="1" applyBorder="1"/>
    <xf numFmtId="0" fontId="0" fillId="0" borderId="0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right" vertical="center" shrinkToFit="1"/>
    </xf>
    <xf numFmtId="176" fontId="0" fillId="0" borderId="0" xfId="0" applyNumberFormat="1" applyFont="1" applyFill="1" applyBorder="1"/>
    <xf numFmtId="181" fontId="0" fillId="0" borderId="4" xfId="0" applyNumberFormat="1" applyFont="1" applyFill="1" applyBorder="1" applyAlignment="1">
      <alignment horizontal="center" vertical="center" shrinkToFit="1"/>
    </xf>
    <xf numFmtId="180" fontId="0" fillId="0" borderId="0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31" fillId="0" borderId="0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49" fontId="13" fillId="4" borderId="30" xfId="0" applyNumberFormat="1" applyFont="1" applyFill="1" applyBorder="1" applyAlignment="1">
      <alignment horizontal="center" vertical="center"/>
    </xf>
    <xf numFmtId="49" fontId="13" fillId="4" borderId="40" xfId="0" applyNumberFormat="1" applyFont="1" applyFill="1" applyBorder="1" applyAlignment="1">
      <alignment horizontal="center" vertical="center"/>
    </xf>
    <xf numFmtId="49" fontId="13" fillId="4" borderId="2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 textRotation="255"/>
    </xf>
    <xf numFmtId="0" fontId="0" fillId="0" borderId="36" xfId="0" applyFont="1" applyFill="1" applyBorder="1" applyAlignment="1">
      <alignment horizontal="center" vertical="center" textRotation="255"/>
    </xf>
    <xf numFmtId="0" fontId="0" fillId="0" borderId="8" xfId="0" applyFont="1" applyFill="1" applyBorder="1" applyAlignment="1">
      <alignment horizontal="center" vertical="center" textRotation="255"/>
    </xf>
    <xf numFmtId="0" fontId="0" fillId="0" borderId="32" xfId="0" applyFont="1" applyFill="1" applyBorder="1"/>
    <xf numFmtId="0" fontId="0" fillId="0" borderId="12" xfId="0" applyFont="1" applyFill="1" applyBorder="1"/>
    <xf numFmtId="0" fontId="0" fillId="0" borderId="14" xfId="0" applyFont="1" applyFill="1" applyBorder="1" applyAlignment="1">
      <alignment horizontal="center" vertical="center" textRotation="255"/>
    </xf>
    <xf numFmtId="0" fontId="0" fillId="0" borderId="14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 shrinkToFit="1"/>
    </xf>
    <xf numFmtId="0" fontId="3" fillId="0" borderId="50" xfId="0" applyFont="1" applyFill="1" applyBorder="1" applyAlignment="1">
      <alignment horizontal="center" vertical="center" wrapText="1" shrinkToFit="1"/>
    </xf>
    <xf numFmtId="0" fontId="3" fillId="0" borderId="23" xfId="0" applyFont="1" applyFill="1" applyBorder="1" applyAlignment="1">
      <alignment horizontal="center" vertical="center" wrapText="1" shrinkToFit="1"/>
    </xf>
    <xf numFmtId="0" fontId="0" fillId="0" borderId="3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178" fontId="0" fillId="0" borderId="42" xfId="0" applyNumberFormat="1" applyFont="1" applyFill="1" applyBorder="1" applyAlignment="1">
      <alignment horizontal="center" vertical="center"/>
    </xf>
    <xf numFmtId="178" fontId="0" fillId="0" borderId="40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8" fillId="0" borderId="30" xfId="0" applyFont="1" applyFill="1" applyBorder="1" applyAlignment="1">
      <alignment horizontal="center" vertical="center"/>
    </xf>
    <xf numFmtId="178" fontId="0" fillId="0" borderId="2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textRotation="255" wrapText="1" shrinkToFit="1"/>
    </xf>
    <xf numFmtId="0" fontId="0" fillId="0" borderId="36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0" fillId="0" borderId="24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0" fillId="0" borderId="55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horizontal="center" vertical="center" textRotation="255" wrapText="1" shrinkToFit="1"/>
    </xf>
    <xf numFmtId="0" fontId="8" fillId="0" borderId="32" xfId="0" applyFont="1" applyFill="1" applyBorder="1" applyAlignment="1">
      <alignment horizontal="center" vertical="center" textRotation="255" wrapText="1" shrinkToFit="1"/>
    </xf>
    <xf numFmtId="0" fontId="8" fillId="0" borderId="12" xfId="0" applyFont="1" applyFill="1" applyBorder="1" applyAlignment="1">
      <alignment horizontal="center" vertical="center" textRotation="255" wrapText="1" shrinkToFit="1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center" vertical="center" textRotation="255" wrapText="1" shrinkToFit="1"/>
    </xf>
    <xf numFmtId="0" fontId="0" fillId="0" borderId="39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2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20" fillId="0" borderId="13" xfId="1" quotePrefix="1" applyFont="1" applyFill="1" applyBorder="1" applyAlignment="1" applyProtection="1">
      <alignment horizontal="center" vertical="center" textRotation="255" wrapText="1" shrinkToFit="1"/>
    </xf>
    <xf numFmtId="0" fontId="20" fillId="0" borderId="32" xfId="1" applyFont="1" applyFill="1" applyBorder="1" applyAlignment="1" applyProtection="1">
      <alignment horizontal="center" vertical="center" textRotation="255" wrapText="1" shrinkToFit="1"/>
    </xf>
    <xf numFmtId="0" fontId="20" fillId="0" borderId="12" xfId="1" applyFont="1" applyFill="1" applyBorder="1" applyAlignment="1" applyProtection="1">
      <alignment horizontal="center" vertical="center" textRotation="255" wrapText="1" shrinkToFit="1"/>
    </xf>
    <xf numFmtId="0" fontId="8" fillId="0" borderId="13" xfId="0" applyFont="1" applyBorder="1" applyAlignment="1">
      <alignment horizontal="center" vertical="center" textRotation="255" wrapText="1" shrinkToFit="1"/>
    </xf>
    <xf numFmtId="0" fontId="8" fillId="0" borderId="32" xfId="0" applyFont="1" applyBorder="1" applyAlignment="1">
      <alignment horizontal="center" vertical="center" textRotation="255" wrapText="1" shrinkToFit="1"/>
    </xf>
    <xf numFmtId="0" fontId="8" fillId="0" borderId="12" xfId="0" applyFont="1" applyBorder="1" applyAlignment="1">
      <alignment horizontal="center" vertical="center" textRotation="255" wrapText="1" shrinkToFit="1"/>
    </xf>
    <xf numFmtId="0" fontId="6" fillId="0" borderId="0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2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/>
    </xf>
    <xf numFmtId="0" fontId="14" fillId="6" borderId="38" xfId="0" applyFont="1" applyFill="1" applyBorder="1" applyAlignment="1">
      <alignment horizontal="center" vertical="center"/>
    </xf>
    <xf numFmtId="0" fontId="14" fillId="6" borderId="5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46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/>
    </xf>
    <xf numFmtId="0" fontId="0" fillId="2" borderId="62" xfId="0" applyFont="1" applyFill="1" applyBorder="1" applyAlignment="1">
      <alignment horizontal="center" vertical="center"/>
    </xf>
    <xf numFmtId="0" fontId="0" fillId="6" borderId="41" xfId="0" applyFont="1" applyFill="1" applyBorder="1" applyAlignment="1">
      <alignment horizontal="center" vertical="center"/>
    </xf>
    <xf numFmtId="0" fontId="19" fillId="0" borderId="13" xfId="1" applyFont="1" applyFill="1" applyBorder="1" applyAlignment="1" applyProtection="1">
      <alignment horizontal="center" vertical="center" textRotation="255" wrapText="1" shrinkToFit="1"/>
    </xf>
    <xf numFmtId="0" fontId="19" fillId="0" borderId="32" xfId="1" applyFont="1" applyFill="1" applyBorder="1" applyAlignment="1" applyProtection="1">
      <alignment horizontal="center" vertical="center" textRotation="255" wrapText="1" shrinkToFit="1"/>
    </xf>
    <xf numFmtId="0" fontId="19" fillId="0" borderId="12" xfId="1" applyFont="1" applyFill="1" applyBorder="1" applyAlignment="1" applyProtection="1">
      <alignment horizontal="center" vertical="center" textRotation="255" wrapText="1" shrinkToFit="1"/>
    </xf>
    <xf numFmtId="0" fontId="0" fillId="0" borderId="35" xfId="0" applyFont="1" applyBorder="1" applyAlignment="1">
      <alignment horizontal="center" vertical="center" textRotation="255"/>
    </xf>
    <xf numFmtId="0" fontId="0" fillId="0" borderId="36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 textRotation="255"/>
    </xf>
    <xf numFmtId="0" fontId="0" fillId="6" borderId="0" xfId="0" applyFont="1" applyFill="1" applyBorder="1" applyAlignment="1">
      <alignment horizontal="center" vertical="center"/>
    </xf>
    <xf numFmtId="0" fontId="0" fillId="6" borderId="39" xfId="0" applyFont="1" applyFill="1" applyBorder="1" applyAlignment="1">
      <alignment horizontal="center" vertical="center"/>
    </xf>
    <xf numFmtId="0" fontId="0" fillId="6" borderId="3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textRotation="255"/>
    </xf>
    <xf numFmtId="0" fontId="0" fillId="0" borderId="14" xfId="0" applyFont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2" borderId="56" xfId="0" applyFont="1" applyFill="1" applyBorder="1" applyAlignment="1">
      <alignment horizontal="center" vertical="center"/>
    </xf>
    <xf numFmtId="178" fontId="0" fillId="0" borderId="42" xfId="0" applyNumberFormat="1" applyFont="1" applyBorder="1" applyAlignment="1">
      <alignment horizontal="center" vertical="center"/>
    </xf>
    <xf numFmtId="178" fontId="0" fillId="0" borderId="4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1" fontId="0" fillId="0" borderId="13" xfId="0" applyNumberFormat="1" applyFont="1" applyBorder="1" applyAlignment="1">
      <alignment horizontal="center" vertical="center" textRotation="255" wrapText="1" shrinkToFit="1"/>
    </xf>
    <xf numFmtId="11" fontId="0" fillId="0" borderId="32" xfId="0" applyNumberFormat="1" applyFont="1" applyBorder="1" applyAlignment="1">
      <alignment horizontal="center" vertical="center" textRotation="255" wrapText="1" shrinkToFit="1"/>
    </xf>
    <xf numFmtId="11" fontId="0" fillId="0" borderId="12" xfId="0" applyNumberFormat="1" applyFont="1" applyBorder="1" applyAlignment="1">
      <alignment horizontal="center" vertical="center" textRotation="255" wrapText="1" shrinkToFit="1"/>
    </xf>
    <xf numFmtId="0" fontId="8" fillId="0" borderId="3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11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11" fontId="22" fillId="5" borderId="41" xfId="0" applyNumberFormat="1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26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8" fillId="6" borderId="0" xfId="0" applyFont="1" applyFill="1" applyBorder="1" applyAlignment="1">
      <alignment horizontal="center"/>
    </xf>
    <xf numFmtId="0" fontId="5" fillId="6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79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4716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79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4716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79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4716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15</xdr:row>
      <xdr:rowOff>0</xdr:rowOff>
    </xdr:from>
    <xdr:to>
      <xdr:col>6</xdr:col>
      <xdr:colOff>1309159</xdr:colOff>
      <xdr:row>16</xdr:row>
      <xdr:rowOff>88900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tabSelected="1" zoomScale="75" zoomScaleNormal="75" zoomScalePageLayoutView="75" workbookViewId="0">
      <selection activeCell="N20" sqref="N20"/>
    </sheetView>
  </sheetViews>
  <sheetFormatPr defaultColWidth="8.875" defaultRowHeight="21" x14ac:dyDescent="0.3"/>
  <cols>
    <col min="1" max="1" width="9.625" style="14" customWidth="1"/>
    <col min="2" max="2" width="9.625" style="28" customWidth="1"/>
    <col min="3" max="3" width="12.625" style="23" customWidth="1"/>
    <col min="4" max="4" width="22.875" style="23" customWidth="1"/>
    <col min="5" max="5" width="20.25" style="28" customWidth="1"/>
    <col min="6" max="6" width="16.875" style="28" customWidth="1"/>
    <col min="7" max="7" width="17.5" style="28" customWidth="1"/>
    <col min="8" max="8" width="10.125" style="28" customWidth="1"/>
    <col min="9" max="9" width="14.875" style="28" customWidth="1"/>
    <col min="10" max="14" width="8.625" style="27" customWidth="1"/>
    <col min="15" max="15" width="10.125" style="27" customWidth="1"/>
    <col min="17" max="17" width="8.875" style="22"/>
    <col min="18" max="18" width="20.125" style="21" customWidth="1"/>
    <col min="19" max="19" width="17.75" style="21" customWidth="1"/>
    <col min="20" max="20" width="16.75" style="21" customWidth="1"/>
    <col min="21" max="21" width="18.375" style="21" customWidth="1"/>
    <col min="22" max="28" width="8.875" style="21"/>
    <col min="29" max="16384" width="8.875" style="22"/>
  </cols>
  <sheetData>
    <row r="1" spans="1:28" s="15" customFormat="1" ht="39.950000000000003" customHeight="1" thickBot="1" x14ac:dyDescent="0.3">
      <c r="A1" s="352" t="s">
        <v>322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s="15" customFormat="1" ht="45" customHeight="1" thickBot="1" x14ac:dyDescent="0.3">
      <c r="A2" s="120" t="s">
        <v>5</v>
      </c>
      <c r="B2" s="121" t="s">
        <v>6</v>
      </c>
      <c r="C2" s="122" t="s">
        <v>7</v>
      </c>
      <c r="D2" s="353" t="s">
        <v>89</v>
      </c>
      <c r="E2" s="354"/>
      <c r="F2" s="355"/>
      <c r="G2" s="123" t="s">
        <v>35</v>
      </c>
      <c r="H2" s="124" t="s">
        <v>29</v>
      </c>
      <c r="I2" s="124" t="s">
        <v>189</v>
      </c>
      <c r="J2" s="125" t="s">
        <v>110</v>
      </c>
      <c r="K2" s="125" t="s">
        <v>104</v>
      </c>
      <c r="L2" s="125" t="s">
        <v>109</v>
      </c>
      <c r="M2" s="125" t="s">
        <v>13</v>
      </c>
      <c r="N2" s="115" t="s">
        <v>91</v>
      </c>
      <c r="O2" s="126" t="s">
        <v>30</v>
      </c>
      <c r="Q2" s="16"/>
      <c r="R2" s="16"/>
      <c r="S2" s="501"/>
      <c r="T2" s="502"/>
      <c r="U2" s="16"/>
      <c r="V2" s="16"/>
      <c r="W2" s="16"/>
      <c r="X2" s="16"/>
      <c r="Y2" s="16"/>
      <c r="Z2" s="16"/>
      <c r="AA2" s="16"/>
      <c r="AB2" s="16"/>
    </row>
    <row r="3" spans="1:28" s="15" customFormat="1" ht="39.950000000000003" customHeight="1" x14ac:dyDescent="0.3">
      <c r="A3" s="40" t="s">
        <v>125</v>
      </c>
      <c r="B3" s="43" t="s">
        <v>37</v>
      </c>
      <c r="C3" s="135" t="str">
        <f>第一週!I5</f>
        <v>白米飯</v>
      </c>
      <c r="D3" s="136" t="str">
        <f>第一週!I7</f>
        <v>香滷雞腿</v>
      </c>
      <c r="E3" s="137" t="str">
        <f>第一週!I12</f>
        <v>紅蘿蔔炒蛋</v>
      </c>
      <c r="F3" s="137" t="str">
        <f>第一週!J17</f>
        <v>深色青菜</v>
      </c>
      <c r="G3" s="138" t="str">
        <f>第一週!I22</f>
        <v>芋頭湯圓</v>
      </c>
      <c r="H3" s="31" t="str">
        <f>第一週!J27</f>
        <v>水果</v>
      </c>
      <c r="I3" s="31"/>
      <c r="J3" s="202">
        <f>第一週!K30</f>
        <v>5.8636363636363633</v>
      </c>
      <c r="K3" s="204">
        <f>第一週!K31</f>
        <v>2.3896103896103895</v>
      </c>
      <c r="L3" s="204">
        <f>第一週!K32</f>
        <v>1.4</v>
      </c>
      <c r="M3" s="230" t="str">
        <f>第一週!K35</f>
        <v>2.3</v>
      </c>
      <c r="N3" s="231" t="s">
        <v>92</v>
      </c>
      <c r="O3" s="127">
        <f>J3*70+K3*75+L3*25+M3*45+N3*60</f>
        <v>788.17532467532465</v>
      </c>
      <c r="Q3" s="16"/>
      <c r="R3" s="503"/>
      <c r="S3" s="504"/>
      <c r="T3" s="505"/>
      <c r="U3" s="16"/>
      <c r="V3" s="16"/>
      <c r="W3" s="21"/>
      <c r="X3" s="21"/>
      <c r="Y3" s="16"/>
      <c r="Z3" s="16"/>
      <c r="AA3" s="506"/>
      <c r="AB3" s="16"/>
    </row>
    <row r="4" spans="1:28" s="15" customFormat="1" ht="39.950000000000003" customHeight="1" x14ac:dyDescent="0.3">
      <c r="A4" s="40" t="s">
        <v>126</v>
      </c>
      <c r="B4" s="495" t="s">
        <v>31</v>
      </c>
      <c r="C4" s="490" t="str">
        <f>第一週!P5</f>
        <v>糙米飯</v>
      </c>
      <c r="D4" s="300" t="str">
        <f>第一週!P7</f>
        <v>韓式泡菜鍋(煮)</v>
      </c>
      <c r="E4" s="300" t="str">
        <f>第一週!P12</f>
        <v>芹菜豆干(煮)</v>
      </c>
      <c r="F4" s="300" t="str">
        <f>第一週!P17</f>
        <v>有機青菜</v>
      </c>
      <c r="G4" s="300" t="str">
        <f>第一週!P22</f>
        <v>海芽蛋花湯</v>
      </c>
      <c r="H4" s="31"/>
      <c r="I4" s="31"/>
      <c r="J4" s="202">
        <f>第一週!R30</f>
        <v>6.8666666666666671</v>
      </c>
      <c r="K4" s="202">
        <f>第一週!R31</f>
        <v>2.8961038961038961</v>
      </c>
      <c r="L4" s="202">
        <f>第一週!R32</f>
        <v>1.48</v>
      </c>
      <c r="M4" s="109" t="str">
        <f>第一週!R35</f>
        <v>2.2</v>
      </c>
      <c r="N4" s="116"/>
      <c r="O4" s="127">
        <f t="shared" ref="O4:O15" si="0">J4*70+K4*75+L4*25+M4*45+N4*60</f>
        <v>833.87445887445892</v>
      </c>
      <c r="Q4" s="16"/>
      <c r="R4" s="503"/>
      <c r="S4" s="503"/>
      <c r="T4" s="21"/>
      <c r="U4" s="21"/>
      <c r="V4" s="16"/>
      <c r="W4" s="16"/>
      <c r="X4" s="16"/>
      <c r="Y4" s="16"/>
      <c r="Z4" s="16"/>
      <c r="AA4" s="16"/>
      <c r="AB4" s="16"/>
    </row>
    <row r="5" spans="1:28" s="15" customFormat="1" ht="39.950000000000003" customHeight="1" x14ac:dyDescent="0.3">
      <c r="A5" s="40" t="s">
        <v>127</v>
      </c>
      <c r="B5" s="496" t="s">
        <v>32</v>
      </c>
      <c r="C5" s="491" t="str">
        <f>第一週!W5</f>
        <v>斜管      義大利麵</v>
      </c>
      <c r="D5" s="136" t="str">
        <f>第一週!W7</f>
        <v>波隆那義式肉醬</v>
      </c>
      <c r="E5" s="136" t="str">
        <f>第一週!W12</f>
        <v>玉膳章魚燒</v>
      </c>
      <c r="F5" s="136" t="str">
        <f>第一週!W17</f>
        <v>紅藜乳酪    青花菜</v>
      </c>
      <c r="G5" s="136" t="str">
        <f>第一週!W22</f>
        <v>金黃秋收湯</v>
      </c>
      <c r="H5" s="31" t="s">
        <v>61</v>
      </c>
      <c r="I5" s="31"/>
      <c r="J5" s="202">
        <f>第一週!Y30</f>
        <v>5.9833333333333334</v>
      </c>
      <c r="K5" s="202">
        <f>第一週!Y31</f>
        <v>2.6075757575757574</v>
      </c>
      <c r="L5" s="202">
        <f>第一週!Y32</f>
        <v>2.1722222222222221</v>
      </c>
      <c r="M5" s="109" t="s">
        <v>90</v>
      </c>
      <c r="N5" s="116">
        <v>1</v>
      </c>
      <c r="O5" s="288">
        <f t="shared" si="0"/>
        <v>841.20707070707067</v>
      </c>
      <c r="Q5" s="16"/>
      <c r="R5" s="503"/>
      <c r="S5" s="503"/>
      <c r="T5" s="21"/>
      <c r="U5" s="21"/>
      <c r="V5" s="16"/>
      <c r="W5" s="21"/>
      <c r="X5" s="21"/>
      <c r="Y5" s="16"/>
      <c r="Z5" s="16"/>
      <c r="AA5" s="506"/>
      <c r="AB5" s="16"/>
    </row>
    <row r="6" spans="1:28" ht="39.950000000000003" customHeight="1" thickBot="1" x14ac:dyDescent="0.35">
      <c r="A6" s="68" t="s">
        <v>128</v>
      </c>
      <c r="B6" s="44" t="s">
        <v>26</v>
      </c>
      <c r="C6" s="492" t="str">
        <f>第一週!AD5</f>
        <v>白米飯</v>
      </c>
      <c r="D6" s="286" t="str">
        <f>第一週!AD7</f>
        <v>麵圈燒雞(煮)</v>
      </c>
      <c r="E6" s="286" t="str">
        <f>第一週!AD12</f>
        <v>三色玉米(炒)</v>
      </c>
      <c r="F6" s="286" t="str">
        <f>第一週!AD17</f>
        <v>有機蔬菜</v>
      </c>
      <c r="G6" s="286" t="str">
        <f>第一週!AD22</f>
        <v>肉骨茶湯</v>
      </c>
      <c r="H6" s="32"/>
      <c r="I6" s="293" t="s">
        <v>209</v>
      </c>
      <c r="J6" s="203">
        <f>第一週!AF30</f>
        <v>6.3529411764705879</v>
      </c>
      <c r="K6" s="203">
        <f>第一週!AF31</f>
        <v>2.4714285714285711</v>
      </c>
      <c r="L6" s="203">
        <f>第一週!AF32</f>
        <v>1.7000000000000002</v>
      </c>
      <c r="M6" s="110" t="str">
        <f>第一週!AF35</f>
        <v>2.5</v>
      </c>
      <c r="N6" s="117"/>
      <c r="O6" s="289">
        <f t="shared" si="0"/>
        <v>785.06302521008399</v>
      </c>
      <c r="R6" s="503"/>
      <c r="S6" s="507"/>
      <c r="T6" s="508"/>
      <c r="U6" s="508"/>
      <c r="V6" s="16"/>
      <c r="Y6" s="16"/>
      <c r="Z6" s="16"/>
      <c r="AA6" s="506"/>
    </row>
    <row r="7" spans="1:28" s="15" customFormat="1" ht="39.950000000000003" customHeight="1" thickTop="1" x14ac:dyDescent="0.3">
      <c r="A7" s="40" t="s">
        <v>129</v>
      </c>
      <c r="B7" s="41" t="s">
        <v>36</v>
      </c>
      <c r="C7" s="139" t="str">
        <f>第二週!B5</f>
        <v>白米飯</v>
      </c>
      <c r="D7" s="136" t="str">
        <f>第二週!B7</f>
        <v>藥膳燉鴨(燉)</v>
      </c>
      <c r="E7" s="136" t="str">
        <f>第二週!B12</f>
        <v>筍乾滷豆干(滷)</v>
      </c>
      <c r="F7" s="136" t="str">
        <f>第二週!B17</f>
        <v>有機蔬菜</v>
      </c>
      <c r="G7" s="140" t="str">
        <f>第二週!B22</f>
        <v>蔬菜豆腐湯</v>
      </c>
      <c r="H7" s="221" t="s">
        <v>208</v>
      </c>
      <c r="I7" s="24"/>
      <c r="J7" s="204">
        <f>第二週!D30</f>
        <v>5.4857142857142858</v>
      </c>
      <c r="K7" s="204">
        <f>第二週!D31</f>
        <v>3.125</v>
      </c>
      <c r="L7" s="204">
        <f>第三週!D32</f>
        <v>1.5</v>
      </c>
      <c r="M7" s="111">
        <f>第二週!D35</f>
        <v>2.5</v>
      </c>
      <c r="N7" s="42"/>
      <c r="O7" s="290">
        <f t="shared" si="0"/>
        <v>768.375</v>
      </c>
      <c r="Q7" s="16"/>
      <c r="R7" s="503"/>
      <c r="S7" s="507"/>
      <c r="T7" s="21"/>
      <c r="U7" s="21"/>
      <c r="V7" s="16"/>
      <c r="W7" s="21"/>
      <c r="X7" s="21"/>
      <c r="Y7" s="16"/>
      <c r="Z7" s="16"/>
      <c r="AA7" s="506"/>
      <c r="AB7" s="16"/>
    </row>
    <row r="8" spans="1:28" s="15" customFormat="1" ht="39.950000000000003" customHeight="1" x14ac:dyDescent="0.3">
      <c r="A8" s="40" t="s">
        <v>130</v>
      </c>
      <c r="B8" s="66" t="s">
        <v>37</v>
      </c>
      <c r="C8" s="141" t="str">
        <f>第二週!I5</f>
        <v>糙米飯</v>
      </c>
      <c r="D8" s="10" t="str">
        <f>第二週!I7</f>
        <v>冬瓜燒雞(滷)</v>
      </c>
      <c r="E8" s="10" t="str">
        <f>第二週!I12</f>
        <v>芹菜黑輪(拌)</v>
      </c>
      <c r="F8" s="10" t="str">
        <f>第二週!I17</f>
        <v>時蔬青菜</v>
      </c>
      <c r="G8" s="137" t="str">
        <f>第二週!I22</f>
        <v>海結龍骨湯</v>
      </c>
      <c r="H8" s="151" t="str">
        <f>第二週!J27</f>
        <v>水果</v>
      </c>
      <c r="I8" s="151"/>
      <c r="J8" s="205">
        <f>第二週!K30</f>
        <v>5.3571428571428568</v>
      </c>
      <c r="K8" s="202">
        <f>第二週!K31</f>
        <v>2.5714285714285716</v>
      </c>
      <c r="L8" s="202">
        <f>第二週!K32</f>
        <v>1.55</v>
      </c>
      <c r="M8" s="109" t="str">
        <f>第二週!K35</f>
        <v>2.5</v>
      </c>
      <c r="N8" s="111" t="s">
        <v>93</v>
      </c>
      <c r="O8" s="288">
        <f t="shared" si="0"/>
        <v>779.10714285714289</v>
      </c>
      <c r="Q8" s="16"/>
      <c r="R8" s="503"/>
      <c r="S8" s="509"/>
      <c r="T8" s="21"/>
      <c r="U8" s="21"/>
      <c r="V8" s="16"/>
      <c r="W8" s="16"/>
      <c r="X8" s="16"/>
      <c r="Y8" s="16"/>
      <c r="Z8" s="16"/>
      <c r="AA8" s="16"/>
      <c r="AB8" s="16"/>
    </row>
    <row r="9" spans="1:28" s="15" customFormat="1" ht="39.950000000000003" customHeight="1" x14ac:dyDescent="0.3">
      <c r="A9" s="40" t="s">
        <v>131</v>
      </c>
      <c r="B9" s="67" t="s">
        <v>31</v>
      </c>
      <c r="C9" s="493" t="str">
        <f>第二週!P5</f>
        <v>牛排麵</v>
      </c>
      <c r="D9" s="152" t="str">
        <f>第二週!P7</f>
        <v>沙茶海鮮炒麵</v>
      </c>
      <c r="E9" s="237" t="str">
        <f>第二週!P12</f>
        <v>炸雞翅(炸)</v>
      </c>
      <c r="F9" s="146" t="str">
        <f>第二週!P17</f>
        <v>有機蔬菜</v>
      </c>
      <c r="G9" s="146" t="str">
        <f>第二週!P22</f>
        <v>玉米濃湯</v>
      </c>
      <c r="H9" s="31"/>
      <c r="I9" s="31"/>
      <c r="J9" s="202">
        <f>第二週!R30</f>
        <v>5.6764705882352944</v>
      </c>
      <c r="K9" s="202">
        <f>第二週!R31</f>
        <v>3.0162337662337664</v>
      </c>
      <c r="L9" s="202">
        <f>第二週!R32</f>
        <v>1.6</v>
      </c>
      <c r="M9" s="109" t="s">
        <v>90</v>
      </c>
      <c r="N9" s="118"/>
      <c r="O9" s="288">
        <f t="shared" si="0"/>
        <v>776.07047364400307</v>
      </c>
      <c r="Q9" s="16"/>
      <c r="R9" s="503"/>
      <c r="S9" s="509"/>
      <c r="T9" s="16"/>
      <c r="U9" s="16"/>
      <c r="V9" s="21"/>
      <c r="W9" s="21"/>
      <c r="X9" s="21"/>
      <c r="Y9" s="16"/>
      <c r="Z9" s="16"/>
      <c r="AA9" s="506"/>
      <c r="AB9" s="16"/>
    </row>
    <row r="10" spans="1:28" s="15" customFormat="1" ht="39.950000000000003" customHeight="1" x14ac:dyDescent="0.3">
      <c r="A10" s="40" t="s">
        <v>132</v>
      </c>
      <c r="B10" s="41" t="s">
        <v>32</v>
      </c>
      <c r="C10" s="139" t="str">
        <f>第二週!W5</f>
        <v>糙米飯</v>
      </c>
      <c r="D10" s="148" t="str">
        <f>第二週!W7</f>
        <v>咖哩雞(燴)</v>
      </c>
      <c r="E10" s="136" t="str">
        <f>第二週!W12</f>
        <v>海茸炒肉絲(炒)</v>
      </c>
      <c r="F10" s="141" t="str">
        <f>第二週!W17</f>
        <v>有機蔬菜</v>
      </c>
      <c r="G10" s="141" t="str">
        <f>第二週!W22</f>
        <v>黃瓜排骨湯</v>
      </c>
      <c r="H10" s="31" t="str">
        <f>第二週!X27</f>
        <v>水果</v>
      </c>
      <c r="I10" s="24"/>
      <c r="J10" s="204">
        <f>第二週!Y30</f>
        <v>6.3888888888888893</v>
      </c>
      <c r="K10" s="202">
        <f>第二週!Y31</f>
        <v>2.6357142857142857</v>
      </c>
      <c r="L10" s="202">
        <f>第二週!Y32</f>
        <v>1.7500000000000002</v>
      </c>
      <c r="M10" s="109" t="str">
        <f>第二週!Y35</f>
        <v>2.5</v>
      </c>
      <c r="N10" s="118">
        <v>1</v>
      </c>
      <c r="O10" s="288">
        <f t="shared" si="0"/>
        <v>861.15079365079362</v>
      </c>
      <c r="Q10" s="16"/>
      <c r="R10" s="503"/>
      <c r="S10" s="503"/>
      <c r="T10" s="21"/>
      <c r="U10" s="21"/>
      <c r="V10" s="21"/>
      <c r="W10" s="21"/>
      <c r="X10" s="21"/>
      <c r="Y10" s="21"/>
      <c r="Z10" s="21"/>
      <c r="AA10" s="21"/>
      <c r="AB10" s="16"/>
    </row>
    <row r="11" spans="1:28" s="15" customFormat="1" ht="39.950000000000003" customHeight="1" thickBot="1" x14ac:dyDescent="0.35">
      <c r="A11" s="40" t="s">
        <v>133</v>
      </c>
      <c r="B11" s="44" t="s">
        <v>26</v>
      </c>
      <c r="C11" s="494" t="str">
        <f>第二週!AD5</f>
        <v>白米飯</v>
      </c>
      <c r="D11" s="142" t="str">
        <f>第二週!AD7</f>
        <v>壽喜燒肉片(炒)</v>
      </c>
      <c r="E11" s="32" t="str">
        <f>第二週!AD12</f>
        <v>麻婆豆腐(煮)</v>
      </c>
      <c r="F11" s="143" t="str">
        <f>第二週!AD17</f>
        <v>有機蔬菜</v>
      </c>
      <c r="G11" s="143" t="str">
        <f>第二週!AD22</f>
        <v>蘿蔔雞肉湯</v>
      </c>
      <c r="H11" s="32"/>
      <c r="I11" s="293" t="s">
        <v>210</v>
      </c>
      <c r="J11" s="203">
        <f>第二週!AF30</f>
        <v>5</v>
      </c>
      <c r="K11" s="203">
        <f>第二週!AF31</f>
        <v>2.7195238095238099</v>
      </c>
      <c r="L11" s="203">
        <f>第二週!AF32</f>
        <v>1.38</v>
      </c>
      <c r="M11" s="110" t="str">
        <f>第二週!AF35</f>
        <v>2.5</v>
      </c>
      <c r="N11" s="117"/>
      <c r="O11" s="289">
        <f t="shared" si="0"/>
        <v>700.96428571428578</v>
      </c>
      <c r="Q11" s="16"/>
      <c r="R11" s="503"/>
      <c r="S11" s="507"/>
      <c r="T11" s="508"/>
      <c r="U11" s="508"/>
      <c r="V11" s="508"/>
      <c r="W11" s="21"/>
      <c r="X11" s="21"/>
      <c r="Y11" s="16"/>
      <c r="Z11" s="16"/>
      <c r="AA11" s="506"/>
      <c r="AB11" s="16"/>
    </row>
    <row r="12" spans="1:28" s="15" customFormat="1" ht="39.950000000000003" customHeight="1" thickTop="1" x14ac:dyDescent="0.3">
      <c r="A12" s="40" t="s">
        <v>134</v>
      </c>
      <c r="B12" s="43" t="s">
        <v>36</v>
      </c>
      <c r="C12" s="139" t="str">
        <f>第三週!B5</f>
        <v>白米飯</v>
      </c>
      <c r="D12" s="10" t="str">
        <f>第三週!B7</f>
        <v>香薯魚丁</v>
      </c>
      <c r="E12" s="24" t="str">
        <f>第三週!B12</f>
        <v>宮保高麗(炒)</v>
      </c>
      <c r="F12" s="136" t="str">
        <f>第三週!B17</f>
        <v>有機蔬菜</v>
      </c>
      <c r="G12" s="136" t="str">
        <f>第三週!B22</f>
        <v>玉米排骨湯</v>
      </c>
      <c r="H12" s="31" t="s">
        <v>211</v>
      </c>
      <c r="I12" s="218"/>
      <c r="J12" s="204">
        <f>第三週!D30</f>
        <v>6.6241830065359482</v>
      </c>
      <c r="K12" s="204">
        <f>第三週!D31</f>
        <v>3</v>
      </c>
      <c r="L12" s="204">
        <f>第三週!D32</f>
        <v>1.5</v>
      </c>
      <c r="M12" s="42">
        <f>第三週!D35</f>
        <v>2.5</v>
      </c>
      <c r="N12" s="42"/>
      <c r="O12" s="290">
        <f t="shared" si="0"/>
        <v>838.69281045751632</v>
      </c>
      <c r="Q12" s="16"/>
      <c r="R12" s="503"/>
      <c r="S12" s="507"/>
      <c r="T12" s="508"/>
      <c r="U12" s="508"/>
      <c r="V12" s="508"/>
      <c r="W12" s="21"/>
      <c r="X12" s="21"/>
      <c r="Y12" s="16"/>
      <c r="Z12" s="16"/>
      <c r="AA12" s="506"/>
      <c r="AB12" s="16"/>
    </row>
    <row r="13" spans="1:28" s="15" customFormat="1" ht="39.950000000000003" customHeight="1" x14ac:dyDescent="0.3">
      <c r="A13" s="40" t="s">
        <v>135</v>
      </c>
      <c r="B13" s="66" t="s">
        <v>37</v>
      </c>
      <c r="C13" s="144" t="str">
        <f>第三週!B5</f>
        <v>白米飯</v>
      </c>
      <c r="D13" s="145" t="str">
        <f>第三週!I7</f>
        <v>紅燒雞肉(滷)</v>
      </c>
      <c r="E13" s="145" t="str">
        <f>第三週!I12</f>
        <v>螞蟻上樹(炒)</v>
      </c>
      <c r="F13" s="10" t="str">
        <f>第三週!I17</f>
        <v>有機蔬菜</v>
      </c>
      <c r="G13" s="45" t="str">
        <f>第三週!I22</f>
        <v>味噌豆腐湯</v>
      </c>
      <c r="H13" s="45" t="str">
        <f>第三週!J27</f>
        <v>水果</v>
      </c>
      <c r="I13" s="219"/>
      <c r="J13" s="206">
        <f>第三週!K30</f>
        <v>6</v>
      </c>
      <c r="K13" s="206">
        <f>第三週!K31</f>
        <v>2.6314285714285717</v>
      </c>
      <c r="L13" s="206">
        <f>第三週!K32</f>
        <v>1.75</v>
      </c>
      <c r="M13" s="112" t="str">
        <f>第三週!K35</f>
        <v>2.5</v>
      </c>
      <c r="N13" s="116">
        <v>1</v>
      </c>
      <c r="O13" s="288">
        <f t="shared" si="0"/>
        <v>833.60714285714289</v>
      </c>
      <c r="Q13" s="16"/>
      <c r="R13" s="503"/>
      <c r="S13" s="509"/>
      <c r="T13" s="21"/>
      <c r="U13" s="21"/>
      <c r="V13" s="16"/>
      <c r="W13" s="21"/>
      <c r="X13" s="21"/>
      <c r="Y13" s="16"/>
      <c r="Z13" s="16"/>
      <c r="AA13" s="506"/>
      <c r="AB13" s="16"/>
    </row>
    <row r="14" spans="1:28" ht="39.950000000000003" customHeight="1" x14ac:dyDescent="0.3">
      <c r="A14" s="40" t="s">
        <v>190</v>
      </c>
      <c r="B14" s="67" t="s">
        <v>31</v>
      </c>
      <c r="C14" s="238" t="str">
        <f>第三週!P5</f>
        <v>糙米飯</v>
      </c>
      <c r="D14" s="152" t="str">
        <f>第三週!P7</f>
        <v>韓式燒肉拌飯</v>
      </c>
      <c r="E14" s="238" t="str">
        <f>第三週!P12</f>
        <v>甘梅薯條+雞塊</v>
      </c>
      <c r="F14" s="146" t="str">
        <f>第三週!P17</f>
        <v>有機蔬菜</v>
      </c>
      <c r="G14" s="146" t="str">
        <f>第三週!P22</f>
        <v>海芽蛋花湯</v>
      </c>
      <c r="H14" s="31"/>
      <c r="I14" s="46"/>
      <c r="J14" s="207">
        <f>第三週!R30</f>
        <v>6.5714285714285712</v>
      </c>
      <c r="K14" s="207">
        <f>第三週!R31</f>
        <v>2.7727272727272725</v>
      </c>
      <c r="L14" s="207">
        <f>第三週!R32</f>
        <v>1.55</v>
      </c>
      <c r="M14" s="113" t="str">
        <f>第三週!Y35</f>
        <v>2.5</v>
      </c>
      <c r="N14" s="118"/>
      <c r="O14" s="288">
        <f>J14*70+K14*75+L14*25+M14*45+N14*60</f>
        <v>819.2045454545455</v>
      </c>
    </row>
    <row r="15" spans="1:28" ht="39.950000000000003" customHeight="1" x14ac:dyDescent="0.3">
      <c r="A15" s="40" t="s">
        <v>191</v>
      </c>
      <c r="B15" s="498" t="s">
        <v>32</v>
      </c>
      <c r="C15" s="497" t="str">
        <f>第三週!W5</f>
        <v>糙米飯</v>
      </c>
      <c r="D15" s="137" t="str">
        <f>第三週!W7</f>
        <v>蔥爆雞肉(炒)</v>
      </c>
      <c r="E15" s="287" t="str">
        <f>第三週!W12</f>
        <v>滷白菜(燴)</v>
      </c>
      <c r="F15" s="148" t="str">
        <f>第三週!W17</f>
        <v>有機蔬菜</v>
      </c>
      <c r="G15" s="31" t="str">
        <f>第三週!W22</f>
        <v>綠豆仙草蜜</v>
      </c>
      <c r="H15" s="10" t="str">
        <f>第三週!X27</f>
        <v>水果</v>
      </c>
      <c r="I15" s="220"/>
      <c r="J15" s="208">
        <f>第三週!Y30</f>
        <v>6.6</v>
      </c>
      <c r="K15" s="208">
        <f>第三週!Y31</f>
        <v>2.5999999999999996</v>
      </c>
      <c r="L15" s="208">
        <f>第三週!Y32</f>
        <v>1.52</v>
      </c>
      <c r="M15" s="114" t="str">
        <f>第三週!Y35</f>
        <v>2.5</v>
      </c>
      <c r="N15" s="119">
        <v>1</v>
      </c>
      <c r="O15" s="127">
        <f t="shared" si="0"/>
        <v>867.5</v>
      </c>
    </row>
    <row r="16" spans="1:28" s="15" customFormat="1" ht="36.75" customHeight="1" x14ac:dyDescent="0.3">
      <c r="A16" s="27"/>
      <c r="B16" s="27" t="s">
        <v>23</v>
      </c>
      <c r="C16" s="27"/>
      <c r="D16" s="27"/>
      <c r="E16" s="27" t="s">
        <v>293</v>
      </c>
      <c r="F16" s="27"/>
      <c r="G16" s="27" t="s">
        <v>295</v>
      </c>
      <c r="H16" s="27"/>
      <c r="I16" s="27"/>
      <c r="J16" s="27" t="s">
        <v>60</v>
      </c>
      <c r="K16" s="499"/>
      <c r="L16" s="499"/>
      <c r="M16" s="499"/>
      <c r="N16" s="18"/>
      <c r="O16" s="18"/>
      <c r="Q16" s="19"/>
      <c r="R16" s="500"/>
      <c r="S16" s="294"/>
      <c r="T16" s="294"/>
      <c r="U16" s="294"/>
      <c r="V16" s="16"/>
      <c r="W16" s="16"/>
      <c r="X16" s="16"/>
      <c r="Y16" s="16"/>
      <c r="Z16" s="16"/>
      <c r="AA16" s="16"/>
      <c r="AB16" s="16"/>
    </row>
    <row r="17" spans="1:28" s="16" customFormat="1" ht="21.75" customHeight="1" x14ac:dyDescent="0.25">
      <c r="A17" s="29"/>
      <c r="B17" s="12"/>
      <c r="C17" s="49"/>
      <c r="D17" s="49"/>
      <c r="E17" s="49"/>
      <c r="F17" s="49"/>
      <c r="G17" s="49"/>
      <c r="J17" s="20"/>
      <c r="K17" s="20"/>
      <c r="L17" s="20"/>
      <c r="M17" s="20"/>
      <c r="N17" s="20"/>
      <c r="O17" s="26"/>
    </row>
    <row r="18" spans="1:28" s="16" customFormat="1" ht="24.6" customHeight="1" x14ac:dyDescent="0.25">
      <c r="A18" s="29"/>
      <c r="B18" s="12"/>
      <c r="C18" s="20"/>
      <c r="D18" s="20"/>
      <c r="E18" s="20"/>
      <c r="F18" s="20"/>
      <c r="G18" s="20"/>
      <c r="J18" s="20"/>
      <c r="K18" s="20"/>
      <c r="L18" s="20"/>
      <c r="M18" s="20"/>
      <c r="N18" s="20"/>
      <c r="O18" s="26"/>
    </row>
    <row r="19" spans="1:28" s="15" customFormat="1" ht="24.6" customHeight="1" x14ac:dyDescent="0.3">
      <c r="A19" s="29"/>
      <c r="N19" s="27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s="15" customFormat="1" ht="24.6" customHeight="1" x14ac:dyDescent="0.3">
      <c r="A20" s="29"/>
      <c r="N20" s="27"/>
      <c r="Q20" s="16"/>
      <c r="R20" s="295"/>
      <c r="S20" s="295"/>
      <c r="T20" s="510"/>
      <c r="U20" s="61"/>
      <c r="V20" s="61"/>
      <c r="W20" s="61"/>
      <c r="X20" s="61"/>
      <c r="Y20" s="61"/>
      <c r="Z20" s="236"/>
      <c r="AA20" s="296"/>
      <c r="AB20" s="297"/>
    </row>
    <row r="21" spans="1:28" s="15" customFormat="1" ht="24.6" customHeight="1" x14ac:dyDescent="0.3">
      <c r="A21" s="29"/>
      <c r="B21" s="12"/>
      <c r="C21" s="11"/>
      <c r="D21" s="11"/>
      <c r="E21" s="11"/>
      <c r="F21" s="11"/>
      <c r="G21" s="11"/>
      <c r="H21" s="16"/>
      <c r="I21" s="16"/>
      <c r="J21" s="20"/>
      <c r="K21" s="20"/>
      <c r="L21" s="20"/>
      <c r="M21" s="20"/>
      <c r="N21" s="27"/>
      <c r="O21" s="26"/>
      <c r="Q21" s="16"/>
      <c r="R21" s="295"/>
      <c r="S21" s="295"/>
      <c r="T21" s="510"/>
      <c r="U21" s="61"/>
      <c r="V21" s="61"/>
      <c r="W21" s="61"/>
      <c r="X21" s="61"/>
      <c r="Y21" s="61"/>
      <c r="Z21" s="236"/>
      <c r="AA21" s="236"/>
      <c r="AB21" s="16"/>
    </row>
    <row r="22" spans="1:28" ht="16.5" customHeight="1" x14ac:dyDescent="0.3">
      <c r="A22" s="30"/>
      <c r="B22" s="16"/>
      <c r="C22" s="13"/>
      <c r="D22" s="13"/>
      <c r="E22" s="20"/>
      <c r="F22" s="20"/>
      <c r="G22" s="20"/>
      <c r="H22" s="17"/>
      <c r="I22" s="17"/>
      <c r="J22" s="20"/>
      <c r="K22" s="20"/>
      <c r="L22" s="20"/>
      <c r="M22" s="20"/>
      <c r="N22" s="28"/>
      <c r="O22" s="26"/>
      <c r="Q22" s="21"/>
    </row>
    <row r="25" spans="1:28" ht="46.5" customHeight="1" x14ac:dyDescent="0.3"/>
    <row r="26" spans="1:28" s="15" customFormat="1" ht="33.75" customHeight="1" x14ac:dyDescent="0.3">
      <c r="A26" s="28"/>
      <c r="C26" s="28"/>
      <c r="D26" s="28"/>
      <c r="E26" s="28"/>
      <c r="F26" s="28"/>
      <c r="G26" s="28"/>
      <c r="J26" s="28"/>
      <c r="K26" s="28"/>
      <c r="L26" s="28"/>
      <c r="M26" s="28"/>
      <c r="N26" s="27"/>
      <c r="O26" s="28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</sheetData>
  <mergeCells count="2">
    <mergeCell ref="A1:O1"/>
    <mergeCell ref="D2:F2"/>
  </mergeCells>
  <phoneticPr fontId="1" type="noConversion"/>
  <printOptions horizontalCentered="1"/>
  <pageMargins left="0" right="0" top="0.39370078740157483" bottom="0" header="0" footer="0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6"/>
  <sheetViews>
    <sheetView zoomScale="85" zoomScaleNormal="85" workbookViewId="0">
      <selection sqref="A1:AJ1"/>
    </sheetView>
  </sheetViews>
  <sheetFormatPr defaultColWidth="8.875" defaultRowHeight="16.5" x14ac:dyDescent="0.25"/>
  <cols>
    <col min="1" max="1" width="8.875" style="263"/>
    <col min="2" max="2" width="9.625" style="263" customWidth="1"/>
    <col min="3" max="3" width="10.125" style="263" customWidth="1"/>
    <col min="4" max="4" width="6.875" style="263" customWidth="1"/>
    <col min="5" max="7" width="5.625" style="58" hidden="1" customWidth="1"/>
    <col min="8" max="8" width="5.625" style="263" customWidth="1"/>
    <col min="9" max="9" width="9.625" style="263" customWidth="1"/>
    <col min="10" max="10" width="10.875" style="263" customWidth="1"/>
    <col min="11" max="11" width="8.375" style="263" customWidth="1"/>
    <col min="12" max="14" width="5.625" style="58" hidden="1" customWidth="1"/>
    <col min="15" max="15" width="5.625" style="263" customWidth="1"/>
    <col min="16" max="17" width="9.625" style="263" customWidth="1"/>
    <col min="18" max="18" width="8.5" style="263" customWidth="1"/>
    <col min="19" max="21" width="5.625" style="58" hidden="1" customWidth="1"/>
    <col min="22" max="22" width="5.625" style="263" customWidth="1"/>
    <col min="23" max="23" width="8.875" style="263"/>
    <col min="24" max="24" width="10.625" style="263" customWidth="1"/>
    <col min="25" max="25" width="8" style="263" customWidth="1"/>
    <col min="26" max="28" width="5.625" style="58" hidden="1" customWidth="1"/>
    <col min="29" max="29" width="5.625" style="263" customWidth="1"/>
    <col min="30" max="30" width="8.875" style="263"/>
    <col min="31" max="31" width="10.75" style="263" customWidth="1"/>
    <col min="32" max="32" width="7.125" style="263" customWidth="1"/>
    <col min="33" max="35" width="5.625" style="58" hidden="1" customWidth="1"/>
    <col min="36" max="36" width="5.625" style="263" customWidth="1"/>
    <col min="37" max="37" width="8.875" style="263"/>
    <col min="38" max="38" width="7" style="263" customWidth="1"/>
    <col min="39" max="16384" width="8.875" style="263"/>
  </cols>
  <sheetData>
    <row r="1" spans="1:52" ht="28.5" customHeight="1" x14ac:dyDescent="0.25">
      <c r="A1" s="396" t="s">
        <v>319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16"/>
      <c r="AL1" s="16"/>
      <c r="AM1" s="347"/>
      <c r="AN1" s="347"/>
      <c r="AO1" s="347"/>
      <c r="AP1" s="347"/>
    </row>
    <row r="2" spans="1:52" s="240" customFormat="1" ht="20.25" thickBot="1" x14ac:dyDescent="0.35">
      <c r="A2" s="239" t="s">
        <v>100</v>
      </c>
      <c r="B2" s="239"/>
      <c r="C2" s="239"/>
      <c r="D2" s="391" t="s">
        <v>101</v>
      </c>
      <c r="E2" s="391"/>
      <c r="F2" s="391"/>
      <c r="G2" s="391"/>
      <c r="H2" s="391"/>
      <c r="I2" s="391"/>
      <c r="J2" s="391"/>
      <c r="O2" s="392" t="s">
        <v>102</v>
      </c>
      <c r="P2" s="392"/>
      <c r="Q2" s="392"/>
      <c r="R2" s="392"/>
      <c r="S2" s="392"/>
      <c r="T2" s="392"/>
      <c r="U2" s="392"/>
      <c r="V2" s="392"/>
      <c r="W2" s="60"/>
      <c r="X2" s="393" t="s">
        <v>103</v>
      </c>
      <c r="Y2" s="393"/>
      <c r="Z2" s="393"/>
      <c r="AA2" s="393"/>
      <c r="AB2" s="393"/>
      <c r="AC2" s="393"/>
      <c r="AD2" s="393"/>
      <c r="AE2" s="241"/>
      <c r="AF2" s="241"/>
      <c r="AG2" s="241"/>
      <c r="AH2" s="241"/>
      <c r="AN2" s="241"/>
      <c r="AO2" s="241"/>
      <c r="AP2" s="241"/>
      <c r="AQ2" s="241"/>
      <c r="AR2" s="241"/>
      <c r="AS2" s="241"/>
      <c r="AT2" s="241"/>
    </row>
    <row r="3" spans="1:52" ht="24" customHeight="1" thickBot="1" x14ac:dyDescent="0.3">
      <c r="A3" s="242" t="s">
        <v>95</v>
      </c>
      <c r="B3" s="386"/>
      <c r="C3" s="387"/>
      <c r="D3" s="388" t="s">
        <v>314</v>
      </c>
      <c r="E3" s="389"/>
      <c r="F3" s="389"/>
      <c r="G3" s="389"/>
      <c r="H3" s="390"/>
      <c r="I3" s="386">
        <v>45699</v>
      </c>
      <c r="J3" s="387"/>
      <c r="K3" s="388" t="s">
        <v>137</v>
      </c>
      <c r="L3" s="389"/>
      <c r="M3" s="389"/>
      <c r="N3" s="389"/>
      <c r="O3" s="390"/>
      <c r="P3" s="386">
        <v>45700</v>
      </c>
      <c r="Q3" s="395"/>
      <c r="R3" s="394" t="s">
        <v>121</v>
      </c>
      <c r="S3" s="389"/>
      <c r="T3" s="389"/>
      <c r="U3" s="389"/>
      <c r="V3" s="390"/>
      <c r="W3" s="386">
        <v>45701</v>
      </c>
      <c r="X3" s="387"/>
      <c r="Y3" s="388" t="s">
        <v>119</v>
      </c>
      <c r="Z3" s="389"/>
      <c r="AA3" s="389"/>
      <c r="AB3" s="389"/>
      <c r="AC3" s="390"/>
      <c r="AD3" s="386">
        <v>45702</v>
      </c>
      <c r="AE3" s="387"/>
      <c r="AF3" s="383" t="s">
        <v>11</v>
      </c>
      <c r="AG3" s="384"/>
      <c r="AH3" s="384"/>
      <c r="AI3" s="384"/>
      <c r="AJ3" s="385"/>
      <c r="AK3" s="266"/>
      <c r="AL3" s="153"/>
      <c r="AM3" s="346"/>
      <c r="AN3" s="346"/>
      <c r="AO3" s="346"/>
      <c r="AP3" s="346"/>
      <c r="AQ3" s="346"/>
      <c r="AR3" s="346"/>
      <c r="AS3" s="102"/>
      <c r="AT3" s="101"/>
      <c r="AU3" s="101"/>
      <c r="AV3" s="346"/>
      <c r="AW3" s="346"/>
      <c r="AX3" s="101"/>
      <c r="AY3" s="101"/>
      <c r="AZ3" s="346"/>
    </row>
    <row r="4" spans="1:52" s="58" customFormat="1" ht="17.100000000000001" customHeight="1" x14ac:dyDescent="0.25">
      <c r="A4" s="243" t="s">
        <v>38</v>
      </c>
      <c r="B4" s="244" t="s">
        <v>39</v>
      </c>
      <c r="C4" s="147" t="s">
        <v>40</v>
      </c>
      <c r="D4" s="245" t="s">
        <v>41</v>
      </c>
      <c r="E4" s="246" t="s">
        <v>97</v>
      </c>
      <c r="F4" s="246" t="s">
        <v>98</v>
      </c>
      <c r="G4" s="246" t="s">
        <v>99</v>
      </c>
      <c r="H4" s="247" t="s">
        <v>1</v>
      </c>
      <c r="I4" s="248" t="s">
        <v>39</v>
      </c>
      <c r="J4" s="147" t="s">
        <v>40</v>
      </c>
      <c r="K4" s="245" t="s">
        <v>41</v>
      </c>
      <c r="L4" s="246" t="s">
        <v>97</v>
      </c>
      <c r="M4" s="246" t="s">
        <v>98</v>
      </c>
      <c r="N4" s="246" t="s">
        <v>99</v>
      </c>
      <c r="O4" s="249" t="s">
        <v>1</v>
      </c>
      <c r="P4" s="250" t="s">
        <v>39</v>
      </c>
      <c r="Q4" s="251" t="s">
        <v>40</v>
      </c>
      <c r="R4" s="252" t="s">
        <v>41</v>
      </c>
      <c r="S4" s="246" t="s">
        <v>97</v>
      </c>
      <c r="T4" s="246" t="s">
        <v>98</v>
      </c>
      <c r="U4" s="246" t="s">
        <v>99</v>
      </c>
      <c r="V4" s="253" t="s">
        <v>1</v>
      </c>
      <c r="W4" s="248" t="s">
        <v>315</v>
      </c>
      <c r="X4" s="147" t="s">
        <v>40</v>
      </c>
      <c r="Y4" s="245" t="s">
        <v>41</v>
      </c>
      <c r="Z4" s="246" t="s">
        <v>97</v>
      </c>
      <c r="AA4" s="246" t="s">
        <v>98</v>
      </c>
      <c r="AB4" s="246" t="s">
        <v>99</v>
      </c>
      <c r="AC4" s="249" t="s">
        <v>1</v>
      </c>
      <c r="AD4" s="248" t="s">
        <v>39</v>
      </c>
      <c r="AE4" s="147" t="s">
        <v>40</v>
      </c>
      <c r="AF4" s="245" t="s">
        <v>41</v>
      </c>
      <c r="AG4" s="246" t="s">
        <v>97</v>
      </c>
      <c r="AH4" s="246" t="s">
        <v>98</v>
      </c>
      <c r="AI4" s="246" t="s">
        <v>99</v>
      </c>
      <c r="AJ4" s="249" t="s">
        <v>1</v>
      </c>
      <c r="AK4" s="236"/>
      <c r="AN4" s="236"/>
      <c r="AO4" s="236"/>
      <c r="AP4" s="185"/>
      <c r="AQ4" s="185"/>
      <c r="AR4" s="185"/>
      <c r="AS4" s="186"/>
      <c r="AT4" s="236"/>
    </row>
    <row r="5" spans="1:52" s="58" customFormat="1" ht="17.100000000000001" customHeight="1" x14ac:dyDescent="0.25">
      <c r="A5" s="373" t="s">
        <v>42</v>
      </c>
      <c r="B5" s="367"/>
      <c r="C5" s="349"/>
      <c r="D5" s="349"/>
      <c r="E5" s="254">
        <f>D5/20</f>
        <v>0</v>
      </c>
      <c r="F5" s="254"/>
      <c r="G5" s="254"/>
      <c r="H5" s="38"/>
      <c r="I5" s="367" t="s">
        <v>80</v>
      </c>
      <c r="J5" s="349" t="s">
        <v>81</v>
      </c>
      <c r="K5" s="349">
        <v>100</v>
      </c>
      <c r="L5" s="254">
        <f>K5/20</f>
        <v>5</v>
      </c>
      <c r="M5" s="254"/>
      <c r="N5" s="254"/>
      <c r="O5" s="132"/>
      <c r="P5" s="367" t="s">
        <v>24</v>
      </c>
      <c r="Q5" s="349" t="s">
        <v>44</v>
      </c>
      <c r="R5" s="349">
        <v>100</v>
      </c>
      <c r="S5" s="254">
        <f>R5/20</f>
        <v>5</v>
      </c>
      <c r="T5" s="254"/>
      <c r="U5" s="254"/>
      <c r="V5" s="134"/>
      <c r="W5" s="367" t="s">
        <v>251</v>
      </c>
      <c r="X5" s="349" t="s">
        <v>237</v>
      </c>
      <c r="Y5" s="349">
        <v>100</v>
      </c>
      <c r="Z5" s="254">
        <f>Y5/20</f>
        <v>5</v>
      </c>
      <c r="AA5" s="254"/>
      <c r="AB5" s="254"/>
      <c r="AC5" s="134"/>
      <c r="AD5" s="367" t="s">
        <v>80</v>
      </c>
      <c r="AE5" s="349" t="s">
        <v>81</v>
      </c>
      <c r="AF5" s="349">
        <v>120</v>
      </c>
      <c r="AG5" s="254">
        <f>AF5/20</f>
        <v>6</v>
      </c>
      <c r="AH5" s="254"/>
      <c r="AI5" s="254"/>
      <c r="AJ5" s="132"/>
      <c r="AK5" s="255"/>
      <c r="AN5" s="236"/>
      <c r="AO5" s="236"/>
      <c r="AP5" s="36"/>
      <c r="AQ5" s="346"/>
      <c r="AR5" s="186"/>
      <c r="AS5" s="36"/>
      <c r="AT5" s="236"/>
    </row>
    <row r="6" spans="1:52" s="58" customFormat="1" ht="17.100000000000001" customHeight="1" x14ac:dyDescent="0.25">
      <c r="A6" s="375"/>
      <c r="B6" s="368"/>
      <c r="C6" s="349"/>
      <c r="D6" s="349"/>
      <c r="E6" s="254"/>
      <c r="F6" s="254"/>
      <c r="G6" s="254"/>
      <c r="H6" s="38"/>
      <c r="I6" s="368"/>
      <c r="J6" s="349"/>
      <c r="K6" s="349"/>
      <c r="L6" s="254"/>
      <c r="M6" s="254"/>
      <c r="N6" s="254"/>
      <c r="O6" s="132"/>
      <c r="P6" s="368"/>
      <c r="Q6" s="25" t="s">
        <v>22</v>
      </c>
      <c r="R6" s="349">
        <v>20</v>
      </c>
      <c r="S6" s="254">
        <f>R6/20</f>
        <v>1</v>
      </c>
      <c r="T6" s="254"/>
      <c r="U6" s="254"/>
      <c r="V6" s="134"/>
      <c r="W6" s="368"/>
      <c r="X6" s="25"/>
      <c r="Y6" s="349"/>
      <c r="Z6" s="254"/>
      <c r="AA6" s="254"/>
      <c r="AB6" s="254"/>
      <c r="AC6" s="134"/>
      <c r="AD6" s="368"/>
      <c r="AE6" s="349"/>
      <c r="AF6" s="349"/>
      <c r="AG6" s="254"/>
      <c r="AH6" s="254"/>
      <c r="AI6" s="254"/>
      <c r="AJ6" s="132"/>
      <c r="AK6" s="255"/>
      <c r="AN6" s="236"/>
      <c r="AO6" s="236"/>
      <c r="AP6" s="102"/>
      <c r="AQ6" s="346"/>
      <c r="AR6" s="346"/>
      <c r="AS6" s="175"/>
      <c r="AT6" s="236"/>
    </row>
    <row r="7" spans="1:52" s="58" customFormat="1" ht="17.100000000000001" customHeight="1" x14ac:dyDescent="0.25">
      <c r="A7" s="373" t="s">
        <v>45</v>
      </c>
      <c r="B7" s="370"/>
      <c r="C7" s="349"/>
      <c r="D7" s="25"/>
      <c r="E7" s="161">
        <f>D7/15</f>
        <v>0</v>
      </c>
      <c r="F7" s="161"/>
      <c r="G7" s="161"/>
      <c r="H7" s="38"/>
      <c r="I7" s="370" t="s">
        <v>260</v>
      </c>
      <c r="J7" s="25" t="s">
        <v>196</v>
      </c>
      <c r="K7" s="25">
        <v>110</v>
      </c>
      <c r="L7" s="349"/>
      <c r="M7" s="268">
        <f>K7*0.5/35</f>
        <v>1.5714285714285714</v>
      </c>
      <c r="N7" s="165"/>
      <c r="O7" s="132"/>
      <c r="P7" s="370" t="s">
        <v>153</v>
      </c>
      <c r="Q7" s="209" t="s">
        <v>94</v>
      </c>
      <c r="R7" s="209">
        <v>20</v>
      </c>
      <c r="S7" s="349"/>
      <c r="T7" s="210"/>
      <c r="U7" s="98">
        <f>R7/100</f>
        <v>0.2</v>
      </c>
      <c r="V7" s="211"/>
      <c r="W7" s="370" t="s">
        <v>238</v>
      </c>
      <c r="X7" s="209" t="s">
        <v>75</v>
      </c>
      <c r="Y7" s="209">
        <v>50</v>
      </c>
      <c r="Z7" s="349"/>
      <c r="AA7" s="210">
        <f>Y7/40</f>
        <v>1.25</v>
      </c>
      <c r="AB7" s="98"/>
      <c r="AC7" s="211"/>
      <c r="AD7" s="369" t="s">
        <v>316</v>
      </c>
      <c r="AE7" s="25" t="s">
        <v>156</v>
      </c>
      <c r="AF7" s="25">
        <v>3</v>
      </c>
      <c r="AG7" s="161"/>
      <c r="AH7" s="161">
        <f>AF7/35</f>
        <v>8.5714285714285715E-2</v>
      </c>
      <c r="AI7" s="161"/>
      <c r="AJ7" s="132"/>
      <c r="AK7" s="255"/>
      <c r="AN7" s="236"/>
      <c r="AO7" s="236"/>
      <c r="AP7" s="102"/>
      <c r="AQ7" s="75"/>
      <c r="AR7" s="75"/>
      <c r="AS7" s="175"/>
      <c r="AT7" s="236"/>
    </row>
    <row r="8" spans="1:52" s="58" customFormat="1" ht="17.100000000000001" customHeight="1" x14ac:dyDescent="0.25">
      <c r="A8" s="374"/>
      <c r="B8" s="371"/>
      <c r="C8" s="25"/>
      <c r="D8" s="25"/>
      <c r="E8" s="215"/>
      <c r="F8" s="215">
        <f>D8/55</f>
        <v>0</v>
      </c>
      <c r="G8" s="161"/>
      <c r="H8" s="38"/>
      <c r="I8" s="376"/>
      <c r="J8" s="25" t="s">
        <v>195</v>
      </c>
      <c r="K8" s="25">
        <v>5</v>
      </c>
      <c r="L8" s="349"/>
      <c r="M8" s="268"/>
      <c r="N8" s="165"/>
      <c r="O8" s="132"/>
      <c r="P8" s="371"/>
      <c r="Q8" s="209" t="s">
        <v>124</v>
      </c>
      <c r="R8" s="209">
        <v>15</v>
      </c>
      <c r="S8" s="349"/>
      <c r="T8" s="210"/>
      <c r="U8" s="98">
        <f>R8/100</f>
        <v>0.15</v>
      </c>
      <c r="V8" s="211"/>
      <c r="W8" s="371"/>
      <c r="X8" s="209" t="s">
        <v>239</v>
      </c>
      <c r="Y8" s="209">
        <v>40</v>
      </c>
      <c r="Z8" s="349"/>
      <c r="AA8" s="210"/>
      <c r="AB8" s="98">
        <f>Y8/100</f>
        <v>0.4</v>
      </c>
      <c r="AC8" s="211"/>
      <c r="AD8" s="369"/>
      <c r="AE8" s="95" t="s">
        <v>192</v>
      </c>
      <c r="AF8" s="25">
        <v>95</v>
      </c>
      <c r="AG8" s="215"/>
      <c r="AH8" s="161">
        <f>AF8*0.65/35</f>
        <v>1.7642857142857142</v>
      </c>
      <c r="AI8" s="161"/>
      <c r="AJ8" s="132"/>
      <c r="AK8" s="255"/>
      <c r="AM8" s="236"/>
      <c r="AN8" s="236"/>
      <c r="AO8" s="236"/>
      <c r="AP8" s="102"/>
      <c r="AQ8" s="271"/>
      <c r="AR8" s="75"/>
      <c r="AS8" s="175"/>
      <c r="AT8" s="236"/>
    </row>
    <row r="9" spans="1:52" s="58" customFormat="1" ht="17.100000000000001" customHeight="1" x14ac:dyDescent="0.25">
      <c r="A9" s="374"/>
      <c r="B9" s="371"/>
      <c r="C9" s="108"/>
      <c r="D9" s="25"/>
      <c r="E9" s="215"/>
      <c r="F9" s="161"/>
      <c r="G9" s="215">
        <f>D9/100</f>
        <v>0</v>
      </c>
      <c r="H9" s="38"/>
      <c r="I9" s="376"/>
      <c r="J9" s="209" t="s">
        <v>259</v>
      </c>
      <c r="K9" s="25">
        <v>20</v>
      </c>
      <c r="L9" s="349"/>
      <c r="M9" s="268"/>
      <c r="N9" s="165">
        <f>K9/100</f>
        <v>0.2</v>
      </c>
      <c r="O9" s="132"/>
      <c r="P9" s="371"/>
      <c r="Q9" s="209" t="s">
        <v>233</v>
      </c>
      <c r="R9" s="209">
        <v>60</v>
      </c>
      <c r="S9" s="349"/>
      <c r="T9" s="210">
        <f>R9/35</f>
        <v>1.7142857142857142</v>
      </c>
      <c r="U9" s="98"/>
      <c r="V9" s="33"/>
      <c r="W9" s="371"/>
      <c r="X9" s="209" t="s">
        <v>240</v>
      </c>
      <c r="Y9" s="209">
        <v>30</v>
      </c>
      <c r="Z9" s="349"/>
      <c r="AA9" s="210"/>
      <c r="AB9" s="98">
        <f>Y9/100</f>
        <v>0.3</v>
      </c>
      <c r="AC9" s="33"/>
      <c r="AD9" s="369"/>
      <c r="AE9" s="349" t="s">
        <v>74</v>
      </c>
      <c r="AF9" s="25">
        <v>10</v>
      </c>
      <c r="AG9" s="215"/>
      <c r="AH9" s="161"/>
      <c r="AI9" s="215">
        <v>0.1</v>
      </c>
      <c r="AJ9" s="132"/>
      <c r="AK9" s="255"/>
      <c r="AM9" s="30"/>
      <c r="AN9" s="236"/>
      <c r="AO9" s="236"/>
      <c r="AP9" s="102"/>
      <c r="AQ9" s="75"/>
      <c r="AR9" s="75"/>
      <c r="AS9" s="175"/>
      <c r="AT9" s="236"/>
    </row>
    <row r="10" spans="1:52" s="58" customFormat="1" ht="17.100000000000001" customHeight="1" x14ac:dyDescent="0.25">
      <c r="A10" s="374"/>
      <c r="B10" s="371"/>
      <c r="C10" s="25"/>
      <c r="D10" s="223"/>
      <c r="E10" s="233"/>
      <c r="F10" s="161">
        <f>D10/50</f>
        <v>0</v>
      </c>
      <c r="G10" s="215"/>
      <c r="H10" s="38"/>
      <c r="I10" s="376"/>
      <c r="J10" s="349"/>
      <c r="K10" s="349"/>
      <c r="L10" s="349"/>
      <c r="M10" s="268"/>
      <c r="N10" s="165"/>
      <c r="O10" s="132"/>
      <c r="P10" s="371"/>
      <c r="Q10" s="98" t="s">
        <v>292</v>
      </c>
      <c r="R10" s="98">
        <v>20</v>
      </c>
      <c r="S10" s="349">
        <f>R10/30</f>
        <v>0.66666666666666663</v>
      </c>
      <c r="T10" s="210"/>
      <c r="U10" s="98"/>
      <c r="V10" s="318"/>
      <c r="W10" s="371"/>
      <c r="X10" s="98" t="s">
        <v>241</v>
      </c>
      <c r="Y10" s="98">
        <v>3</v>
      </c>
      <c r="Z10" s="349"/>
      <c r="AA10" s="210"/>
      <c r="AB10" s="98">
        <f>Y10/100</f>
        <v>0.03</v>
      </c>
      <c r="AC10" s="318"/>
      <c r="AD10" s="369"/>
      <c r="AE10" s="349" t="s">
        <v>166</v>
      </c>
      <c r="AF10" s="25">
        <v>30</v>
      </c>
      <c r="AG10" s="161"/>
      <c r="AH10" s="161"/>
      <c r="AI10" s="215">
        <v>0.3</v>
      </c>
      <c r="AJ10" s="132"/>
      <c r="AK10" s="236"/>
      <c r="AM10" s="236"/>
      <c r="AN10" s="236"/>
      <c r="AO10" s="236"/>
      <c r="AP10" s="102"/>
      <c r="AQ10" s="75"/>
      <c r="AR10" s="75"/>
      <c r="AS10" s="175"/>
      <c r="AT10" s="236"/>
    </row>
    <row r="11" spans="1:52" s="58" customFormat="1" ht="17.100000000000001" customHeight="1" x14ac:dyDescent="0.25">
      <c r="A11" s="375"/>
      <c r="B11" s="372"/>
      <c r="C11" s="263"/>
      <c r="D11" s="223"/>
      <c r="E11" s="161"/>
      <c r="F11" s="161"/>
      <c r="G11" s="215">
        <f>D11/100</f>
        <v>0</v>
      </c>
      <c r="H11" s="38"/>
      <c r="I11" s="377"/>
      <c r="J11" s="99"/>
      <c r="K11" s="349"/>
      <c r="L11" s="349"/>
      <c r="M11" s="319"/>
      <c r="N11" s="212"/>
      <c r="O11" s="132"/>
      <c r="P11" s="372"/>
      <c r="Q11" s="98"/>
      <c r="R11" s="98"/>
      <c r="S11" s="349"/>
      <c r="T11" s="210"/>
      <c r="U11" s="98"/>
      <c r="V11" s="33"/>
      <c r="W11" s="372"/>
      <c r="X11" s="98" t="s">
        <v>242</v>
      </c>
      <c r="Y11" s="98">
        <v>10</v>
      </c>
      <c r="Z11" s="349"/>
      <c r="AA11" s="210"/>
      <c r="AB11" s="98"/>
      <c r="AC11" s="33"/>
      <c r="AD11" s="369"/>
      <c r="AE11" s="349"/>
      <c r="AF11" s="25"/>
      <c r="AG11" s="161"/>
      <c r="AH11" s="161"/>
      <c r="AI11" s="215"/>
      <c r="AJ11" s="132"/>
      <c r="AM11" s="236"/>
      <c r="AN11" s="236"/>
      <c r="AO11" s="236"/>
      <c r="AP11" s="102"/>
      <c r="AQ11" s="75"/>
      <c r="AR11" s="75"/>
      <c r="AS11" s="175"/>
      <c r="AT11" s="236"/>
    </row>
    <row r="12" spans="1:52" s="58" customFormat="1" ht="17.100000000000001" customHeight="1" x14ac:dyDescent="0.25">
      <c r="A12" s="373" t="s">
        <v>48</v>
      </c>
      <c r="B12" s="370"/>
      <c r="C12" s="95"/>
      <c r="D12" s="95"/>
      <c r="E12" s="214"/>
      <c r="F12" s="214">
        <f>D12/140</f>
        <v>0</v>
      </c>
      <c r="G12" s="165"/>
      <c r="H12" s="38"/>
      <c r="I12" s="370" t="s">
        <v>199</v>
      </c>
      <c r="J12" s="108" t="s">
        <v>197</v>
      </c>
      <c r="K12" s="209">
        <v>30</v>
      </c>
      <c r="L12" s="165"/>
      <c r="M12" s="165"/>
      <c r="N12" s="165">
        <f>K12/100</f>
        <v>0.3</v>
      </c>
      <c r="O12" s="132"/>
      <c r="P12" s="370" t="s">
        <v>234</v>
      </c>
      <c r="Q12" s="95" t="s">
        <v>79</v>
      </c>
      <c r="R12" s="95">
        <v>25</v>
      </c>
      <c r="S12" s="95"/>
      <c r="T12" s="95"/>
      <c r="U12" s="98">
        <f>R12/100</f>
        <v>0.25</v>
      </c>
      <c r="V12" s="320"/>
      <c r="W12" s="370" t="s">
        <v>243</v>
      </c>
      <c r="X12" s="95" t="s">
        <v>244</v>
      </c>
      <c r="Y12" s="95">
        <v>20</v>
      </c>
      <c r="Z12" s="349">
        <f>Y12/60</f>
        <v>0.33333333333333331</v>
      </c>
      <c r="AA12" s="95"/>
      <c r="AB12" s="98">
        <f>Y12/100</f>
        <v>0.2</v>
      </c>
      <c r="AC12" s="320"/>
      <c r="AD12" s="370" t="s">
        <v>214</v>
      </c>
      <c r="AE12" s="108" t="s">
        <v>215</v>
      </c>
      <c r="AF12" s="349">
        <v>30</v>
      </c>
      <c r="AG12" s="95">
        <f>AF12/85</f>
        <v>0.35294117647058826</v>
      </c>
      <c r="AH12" s="95"/>
      <c r="AI12" s="98"/>
      <c r="AJ12" s="132"/>
      <c r="AM12" s="236"/>
      <c r="AN12" s="236"/>
      <c r="AO12" s="236"/>
      <c r="AP12" s="102"/>
      <c r="AQ12" s="75"/>
      <c r="AR12" s="75"/>
      <c r="AS12" s="175"/>
      <c r="AT12" s="236"/>
    </row>
    <row r="13" spans="1:52" s="58" customFormat="1" ht="17.100000000000001" customHeight="1" x14ac:dyDescent="0.25">
      <c r="A13" s="374"/>
      <c r="B13" s="371"/>
      <c r="C13" s="95"/>
      <c r="D13" s="95"/>
      <c r="E13" s="214"/>
      <c r="F13" s="165"/>
      <c r="G13" s="165"/>
      <c r="H13" s="38"/>
      <c r="I13" s="371"/>
      <c r="J13" s="209" t="s">
        <v>50</v>
      </c>
      <c r="K13" s="225">
        <v>45</v>
      </c>
      <c r="L13" s="212"/>
      <c r="M13" s="165">
        <f>K13/55</f>
        <v>0.81818181818181823</v>
      </c>
      <c r="N13" s="165"/>
      <c r="O13" s="132"/>
      <c r="P13" s="371"/>
      <c r="Q13" s="25" t="s">
        <v>144</v>
      </c>
      <c r="R13" s="95">
        <v>35</v>
      </c>
      <c r="S13" s="95"/>
      <c r="T13" s="98">
        <f>R13/35</f>
        <v>1</v>
      </c>
      <c r="U13" s="98"/>
      <c r="V13" s="320"/>
      <c r="W13" s="371"/>
      <c r="X13" s="25" t="s">
        <v>245</v>
      </c>
      <c r="Y13" s="95">
        <v>10</v>
      </c>
      <c r="Z13" s="95"/>
      <c r="AA13" s="98"/>
      <c r="AB13" s="98">
        <f>Y13/100</f>
        <v>0.1</v>
      </c>
      <c r="AC13" s="320"/>
      <c r="AD13" s="371"/>
      <c r="AE13" s="108" t="s">
        <v>77</v>
      </c>
      <c r="AF13" s="349">
        <v>20</v>
      </c>
      <c r="AG13" s="95"/>
      <c r="AH13" s="98"/>
      <c r="AI13" s="98">
        <f>AF13/100</f>
        <v>0.2</v>
      </c>
      <c r="AJ13" s="132"/>
      <c r="AM13" s="236"/>
      <c r="AN13" s="236"/>
      <c r="AO13" s="236"/>
      <c r="AP13" s="102"/>
      <c r="AQ13" s="101"/>
      <c r="AR13" s="101"/>
      <c r="AS13" s="175"/>
      <c r="AT13" s="236"/>
    </row>
    <row r="14" spans="1:52" s="58" customFormat="1" ht="17.100000000000001" customHeight="1" x14ac:dyDescent="0.25">
      <c r="A14" s="374"/>
      <c r="B14" s="371"/>
      <c r="C14" s="95"/>
      <c r="D14" s="95"/>
      <c r="E14" s="165"/>
      <c r="F14" s="165">
        <f>D14/15</f>
        <v>0</v>
      </c>
      <c r="G14" s="165"/>
      <c r="H14" s="38"/>
      <c r="I14" s="371"/>
      <c r="J14" s="209" t="s">
        <v>258</v>
      </c>
      <c r="K14" s="225">
        <v>15</v>
      </c>
      <c r="L14" s="212"/>
      <c r="M14" s="165"/>
      <c r="N14" s="165">
        <f>K14/100</f>
        <v>0.15</v>
      </c>
      <c r="O14" s="132"/>
      <c r="P14" s="371"/>
      <c r="Q14" s="96" t="s">
        <v>118</v>
      </c>
      <c r="R14" s="95">
        <v>5</v>
      </c>
      <c r="S14" s="95"/>
      <c r="T14" s="98"/>
      <c r="U14" s="98">
        <f t="shared" ref="U14" si="0">R14/100</f>
        <v>0.05</v>
      </c>
      <c r="V14" s="320"/>
      <c r="W14" s="371"/>
      <c r="X14" s="96" t="s">
        <v>282</v>
      </c>
      <c r="Y14" s="95">
        <v>60</v>
      </c>
      <c r="Z14" s="95"/>
      <c r="AA14" s="98">
        <f>Y14/55</f>
        <v>1.0909090909090908</v>
      </c>
      <c r="AB14" s="98"/>
      <c r="AC14" s="320"/>
      <c r="AD14" s="371"/>
      <c r="AE14" s="108" t="s">
        <v>75</v>
      </c>
      <c r="AF14" s="349">
        <v>15</v>
      </c>
      <c r="AG14" s="95"/>
      <c r="AH14" s="98">
        <f>AF14*0.8/35</f>
        <v>0.34285714285714286</v>
      </c>
      <c r="AI14" s="98"/>
      <c r="AJ14" s="132"/>
      <c r="AM14" s="236"/>
      <c r="AN14" s="236"/>
      <c r="AO14" s="236"/>
      <c r="AP14" s="102"/>
      <c r="AQ14" s="101"/>
      <c r="AR14" s="101"/>
      <c r="AS14" s="175"/>
      <c r="AT14" s="236"/>
    </row>
    <row r="15" spans="1:52" s="58" customFormat="1" ht="17.100000000000001" customHeight="1" x14ac:dyDescent="0.25">
      <c r="A15" s="374"/>
      <c r="B15" s="371"/>
      <c r="C15" s="95"/>
      <c r="D15" s="57"/>
      <c r="E15" s="212"/>
      <c r="F15" s="165"/>
      <c r="G15" s="165"/>
      <c r="H15" s="38"/>
      <c r="I15" s="371"/>
      <c r="J15" s="209"/>
      <c r="K15" s="225"/>
      <c r="L15" s="212"/>
      <c r="M15" s="165"/>
      <c r="N15" s="165"/>
      <c r="O15" s="132"/>
      <c r="P15" s="371"/>
      <c r="Q15" s="108" t="s">
        <v>235</v>
      </c>
      <c r="R15" s="95">
        <v>20</v>
      </c>
      <c r="S15" s="57">
        <f>R15/100</f>
        <v>0.2</v>
      </c>
      <c r="T15" s="98"/>
      <c r="U15" s="98"/>
      <c r="V15" s="320"/>
      <c r="W15" s="371"/>
      <c r="X15" s="108" t="s">
        <v>246</v>
      </c>
      <c r="Y15" s="95">
        <v>2</v>
      </c>
      <c r="Z15" s="57"/>
      <c r="AA15" s="98"/>
      <c r="AB15" s="98"/>
      <c r="AC15" s="320"/>
      <c r="AD15" s="371"/>
      <c r="AE15" s="108" t="s">
        <v>216</v>
      </c>
      <c r="AF15" s="349">
        <v>5</v>
      </c>
      <c r="AG15" s="57"/>
      <c r="AH15" s="98"/>
      <c r="AI15" s="98">
        <f>AF15/100</f>
        <v>0.05</v>
      </c>
      <c r="AJ15" s="132"/>
      <c r="AM15" s="236"/>
      <c r="AN15" s="236"/>
      <c r="AO15" s="236"/>
      <c r="AP15" s="102"/>
      <c r="AQ15" s="101"/>
      <c r="AR15" s="101"/>
      <c r="AS15" s="175"/>
      <c r="AT15" s="236"/>
    </row>
    <row r="16" spans="1:52" s="58" customFormat="1" ht="17.100000000000001" customHeight="1" x14ac:dyDescent="0.25">
      <c r="A16" s="375"/>
      <c r="B16" s="372"/>
      <c r="C16" s="95"/>
      <c r="D16" s="57"/>
      <c r="E16" s="212"/>
      <c r="F16" s="212"/>
      <c r="G16" s="212"/>
      <c r="H16" s="38"/>
      <c r="I16" s="372"/>
      <c r="J16" s="321"/>
      <c r="K16" s="349"/>
      <c r="L16" s="212"/>
      <c r="M16" s="212"/>
      <c r="N16" s="212"/>
      <c r="O16" s="132"/>
      <c r="P16" s="372"/>
      <c r="Q16" s="95"/>
      <c r="R16" s="95"/>
      <c r="S16" s="57"/>
      <c r="T16" s="57"/>
      <c r="U16" s="57"/>
      <c r="V16" s="320"/>
      <c r="W16" s="372"/>
      <c r="X16" s="95"/>
      <c r="Y16" s="95"/>
      <c r="Z16" s="57"/>
      <c r="AA16" s="57"/>
      <c r="AB16" s="57"/>
      <c r="AC16" s="320"/>
      <c r="AD16" s="372"/>
      <c r="AE16" s="322"/>
      <c r="AF16" s="349"/>
      <c r="AG16" s="57"/>
      <c r="AH16" s="57"/>
      <c r="AI16" s="57"/>
      <c r="AJ16" s="323"/>
      <c r="AM16" s="236"/>
      <c r="AN16" s="236"/>
      <c r="AO16" s="236"/>
      <c r="AP16" s="102"/>
      <c r="AQ16" s="153"/>
      <c r="AR16" s="36"/>
      <c r="AS16" s="175"/>
      <c r="AT16" s="236"/>
    </row>
    <row r="17" spans="1:48" ht="17.100000000000001" customHeight="1" x14ac:dyDescent="0.25">
      <c r="A17" s="400" t="s">
        <v>28</v>
      </c>
      <c r="B17" s="378"/>
      <c r="C17" s="25"/>
      <c r="D17" s="349"/>
      <c r="E17" s="213"/>
      <c r="F17" s="213"/>
      <c r="G17" s="161">
        <f>D17/100</f>
        <v>0</v>
      </c>
      <c r="H17" s="38"/>
      <c r="I17" s="370" t="s">
        <v>25</v>
      </c>
      <c r="J17" s="25" t="s">
        <v>83</v>
      </c>
      <c r="K17" s="349">
        <v>75</v>
      </c>
      <c r="L17" s="213"/>
      <c r="M17" s="213"/>
      <c r="N17" s="161">
        <f>K17/100</f>
        <v>0.75</v>
      </c>
      <c r="O17" s="132"/>
      <c r="P17" s="370" t="s">
        <v>154</v>
      </c>
      <c r="Q17" s="25" t="s">
        <v>85</v>
      </c>
      <c r="R17" s="349">
        <v>75</v>
      </c>
      <c r="S17" s="155"/>
      <c r="T17" s="155"/>
      <c r="U17" s="98">
        <f>R17/100</f>
        <v>0.75</v>
      </c>
      <c r="V17" s="269"/>
      <c r="W17" s="370" t="s">
        <v>271</v>
      </c>
      <c r="X17" s="349" t="s">
        <v>247</v>
      </c>
      <c r="Y17" s="349">
        <v>75</v>
      </c>
      <c r="Z17" s="155"/>
      <c r="AA17" s="155"/>
      <c r="AB17" s="98">
        <f>Y17/100</f>
        <v>0.75</v>
      </c>
      <c r="AC17" s="33"/>
      <c r="AD17" s="370" t="s">
        <v>25</v>
      </c>
      <c r="AE17" s="25" t="s">
        <v>83</v>
      </c>
      <c r="AF17" s="349">
        <v>75</v>
      </c>
      <c r="AG17" s="213"/>
      <c r="AH17" s="213"/>
      <c r="AI17" s="161">
        <f>AF17/100</f>
        <v>0.75</v>
      </c>
      <c r="AJ17" s="132"/>
      <c r="AN17" s="346"/>
      <c r="AO17" s="346"/>
      <c r="AP17" s="102"/>
      <c r="AQ17" s="153"/>
      <c r="AR17" s="36"/>
      <c r="AS17" s="175"/>
      <c r="AT17" s="346"/>
    </row>
    <row r="18" spans="1:48" ht="17.100000000000001" customHeight="1" x14ac:dyDescent="0.25">
      <c r="A18" s="401"/>
      <c r="B18" s="379"/>
      <c r="C18" s="380"/>
      <c r="D18" s="25"/>
      <c r="E18" s="213"/>
      <c r="F18" s="213"/>
      <c r="G18" s="213"/>
      <c r="H18" s="38"/>
      <c r="I18" s="371"/>
      <c r="J18" s="403" t="s">
        <v>84</v>
      </c>
      <c r="K18" s="25"/>
      <c r="L18" s="213"/>
      <c r="M18" s="213"/>
      <c r="N18" s="213"/>
      <c r="O18" s="132"/>
      <c r="P18" s="371"/>
      <c r="Q18" s="403" t="s">
        <v>84</v>
      </c>
      <c r="R18" s="25"/>
      <c r="S18" s="155"/>
      <c r="T18" s="155"/>
      <c r="U18" s="155"/>
      <c r="V18" s="269"/>
      <c r="W18" s="371"/>
      <c r="X18" s="299" t="s">
        <v>248</v>
      </c>
      <c r="Y18" s="25">
        <v>15</v>
      </c>
      <c r="Z18" s="155"/>
      <c r="AA18" s="155"/>
      <c r="AB18" s="98">
        <f>Y18/100</f>
        <v>0.15</v>
      </c>
      <c r="AC18" s="33"/>
      <c r="AD18" s="371"/>
      <c r="AE18" s="403" t="s">
        <v>78</v>
      </c>
      <c r="AF18" s="25"/>
      <c r="AG18" s="213"/>
      <c r="AH18" s="213"/>
      <c r="AI18" s="213"/>
      <c r="AJ18" s="132"/>
      <c r="AN18" s="346"/>
      <c r="AO18" s="346"/>
      <c r="AP18" s="102"/>
      <c r="AQ18" s="271"/>
      <c r="AR18" s="346"/>
      <c r="AS18" s="175"/>
      <c r="AT18" s="346"/>
    </row>
    <row r="19" spans="1:48" ht="17.100000000000001" customHeight="1" x14ac:dyDescent="0.25">
      <c r="A19" s="401"/>
      <c r="B19" s="379"/>
      <c r="C19" s="381"/>
      <c r="D19" s="25"/>
      <c r="E19" s="213"/>
      <c r="F19" s="213"/>
      <c r="G19" s="213"/>
      <c r="H19" s="38"/>
      <c r="I19" s="371"/>
      <c r="J19" s="404"/>
      <c r="K19" s="25"/>
      <c r="L19" s="213"/>
      <c r="M19" s="213"/>
      <c r="N19" s="213"/>
      <c r="O19" s="132"/>
      <c r="P19" s="371"/>
      <c r="Q19" s="415"/>
      <c r="R19" s="25"/>
      <c r="S19" s="155"/>
      <c r="T19" s="155"/>
      <c r="U19" s="155"/>
      <c r="V19" s="269"/>
      <c r="W19" s="371"/>
      <c r="X19" s="349" t="s">
        <v>249</v>
      </c>
      <c r="Y19" s="25">
        <v>5</v>
      </c>
      <c r="Z19" s="155"/>
      <c r="AA19" s="98">
        <f>Y19/30</f>
        <v>0.16666666666666666</v>
      </c>
      <c r="AB19" s="155"/>
      <c r="AC19" s="33"/>
      <c r="AD19" s="371"/>
      <c r="AE19" s="415"/>
      <c r="AF19" s="25"/>
      <c r="AG19" s="213"/>
      <c r="AH19" s="213"/>
      <c r="AI19" s="213"/>
      <c r="AJ19" s="132"/>
      <c r="AN19" s="346"/>
      <c r="AO19" s="346"/>
      <c r="AP19" s="102"/>
      <c r="AQ19" s="271"/>
      <c r="AR19" s="346"/>
      <c r="AS19" s="175"/>
      <c r="AT19" s="346"/>
    </row>
    <row r="20" spans="1:48" ht="17.100000000000001" customHeight="1" x14ac:dyDescent="0.25">
      <c r="A20" s="401"/>
      <c r="B20" s="379"/>
      <c r="C20" s="381"/>
      <c r="D20" s="349"/>
      <c r="E20" s="213"/>
      <c r="F20" s="213"/>
      <c r="G20" s="213"/>
      <c r="H20" s="38"/>
      <c r="I20" s="371"/>
      <c r="J20" s="404"/>
      <c r="K20" s="25"/>
      <c r="L20" s="213"/>
      <c r="M20" s="213"/>
      <c r="N20" s="213"/>
      <c r="O20" s="132"/>
      <c r="P20" s="371"/>
      <c r="Q20" s="415"/>
      <c r="R20" s="25"/>
      <c r="S20" s="155"/>
      <c r="T20" s="155"/>
      <c r="U20" s="155"/>
      <c r="V20" s="269"/>
      <c r="W20" s="371"/>
      <c r="X20" s="349" t="s">
        <v>250</v>
      </c>
      <c r="Y20" s="25">
        <v>3</v>
      </c>
      <c r="Z20" s="349">
        <f>Y20/20</f>
        <v>0.15</v>
      </c>
      <c r="AA20" s="155"/>
      <c r="AB20" s="155"/>
      <c r="AC20" s="33"/>
      <c r="AD20" s="371"/>
      <c r="AE20" s="415"/>
      <c r="AF20" s="25"/>
      <c r="AG20" s="213"/>
      <c r="AH20" s="213"/>
      <c r="AI20" s="213"/>
      <c r="AJ20" s="132"/>
      <c r="AN20" s="346"/>
      <c r="AO20" s="346"/>
      <c r="AP20" s="102"/>
      <c r="AQ20" s="271"/>
      <c r="AR20" s="346"/>
      <c r="AS20" s="175"/>
      <c r="AT20" s="346"/>
    </row>
    <row r="21" spans="1:48" ht="17.100000000000001" customHeight="1" x14ac:dyDescent="0.25">
      <c r="A21" s="402"/>
      <c r="B21" s="379"/>
      <c r="C21" s="382"/>
      <c r="D21" s="349"/>
      <c r="E21" s="213"/>
      <c r="F21" s="213"/>
      <c r="G21" s="213"/>
      <c r="H21" s="38"/>
      <c r="I21" s="372"/>
      <c r="J21" s="405"/>
      <c r="K21" s="25"/>
      <c r="L21" s="213"/>
      <c r="M21" s="213"/>
      <c r="N21" s="213"/>
      <c r="O21" s="132"/>
      <c r="P21" s="372"/>
      <c r="Q21" s="416"/>
      <c r="R21" s="25"/>
      <c r="S21" s="155"/>
      <c r="T21" s="155"/>
      <c r="U21" s="155"/>
      <c r="V21" s="269"/>
      <c r="W21" s="372"/>
      <c r="X21" s="147"/>
      <c r="Y21" s="25"/>
      <c r="Z21" s="155"/>
      <c r="AA21" s="155"/>
      <c r="AB21" s="155"/>
      <c r="AC21" s="33"/>
      <c r="AD21" s="372"/>
      <c r="AE21" s="416"/>
      <c r="AF21" s="25"/>
      <c r="AG21" s="213"/>
      <c r="AH21" s="213"/>
      <c r="AI21" s="213"/>
      <c r="AJ21" s="132"/>
      <c r="AN21" s="346"/>
      <c r="AO21" s="346"/>
      <c r="AP21" s="102"/>
      <c r="AQ21" s="271"/>
      <c r="AR21" s="346"/>
      <c r="AS21" s="175"/>
      <c r="AT21" s="346"/>
    </row>
    <row r="22" spans="1:48" s="58" customFormat="1" ht="17.100000000000001" customHeight="1" x14ac:dyDescent="0.25">
      <c r="A22" s="397" t="s">
        <v>49</v>
      </c>
      <c r="B22" s="370"/>
      <c r="C22" s="25"/>
      <c r="D22" s="25"/>
      <c r="E22" s="213"/>
      <c r="F22" s="213"/>
      <c r="G22" s="161">
        <f>D22/100</f>
        <v>0</v>
      </c>
      <c r="H22" s="38"/>
      <c r="I22" s="433" t="s">
        <v>313</v>
      </c>
      <c r="J22" s="52" t="s">
        <v>304</v>
      </c>
      <c r="K22" s="39">
        <v>20</v>
      </c>
      <c r="L22" s="167">
        <f>K22/55</f>
        <v>0.36363636363636365</v>
      </c>
      <c r="M22" s="213"/>
      <c r="N22" s="161"/>
      <c r="O22" s="132"/>
      <c r="P22" s="417" t="s">
        <v>122</v>
      </c>
      <c r="Q22" s="25" t="s">
        <v>123</v>
      </c>
      <c r="R22" s="25">
        <v>8</v>
      </c>
      <c r="S22" s="213"/>
      <c r="T22" s="213"/>
      <c r="U22" s="161">
        <f>R22/100</f>
        <v>0.08</v>
      </c>
      <c r="V22" s="269"/>
      <c r="W22" s="417" t="s">
        <v>252</v>
      </c>
      <c r="X22" s="25" t="s">
        <v>253</v>
      </c>
      <c r="Y22" s="25">
        <v>15</v>
      </c>
      <c r="Z22" s="349">
        <f>Y22/90</f>
        <v>0.16666666666666666</v>
      </c>
      <c r="AA22" s="213"/>
      <c r="AB22" s="161"/>
      <c r="AC22" s="132"/>
      <c r="AD22" s="369" t="s">
        <v>146</v>
      </c>
      <c r="AE22" s="349" t="s">
        <v>87</v>
      </c>
      <c r="AF22" s="349">
        <v>30</v>
      </c>
      <c r="AG22" s="213"/>
      <c r="AH22" s="213"/>
      <c r="AI22" s="161">
        <f>AF22/100</f>
        <v>0.3</v>
      </c>
      <c r="AJ22" s="132"/>
      <c r="AN22" s="236"/>
      <c r="AO22" s="236"/>
      <c r="AP22" s="102"/>
      <c r="AQ22" s="272"/>
      <c r="AR22" s="346"/>
      <c r="AS22" s="175"/>
      <c r="AT22" s="236"/>
    </row>
    <row r="23" spans="1:48" s="58" customFormat="1" ht="17.100000000000001" customHeight="1" x14ac:dyDescent="0.25">
      <c r="A23" s="398"/>
      <c r="B23" s="371"/>
      <c r="C23" s="25"/>
      <c r="D23" s="25"/>
      <c r="E23" s="213"/>
      <c r="F23" s="213">
        <f>D23/55</f>
        <v>0</v>
      </c>
      <c r="G23" s="213"/>
      <c r="H23" s="38"/>
      <c r="I23" s="434"/>
      <c r="J23" s="52" t="s">
        <v>198</v>
      </c>
      <c r="K23" s="4">
        <v>15</v>
      </c>
      <c r="L23" s="167">
        <f>K23/30</f>
        <v>0.5</v>
      </c>
      <c r="M23" s="213"/>
      <c r="N23" s="213"/>
      <c r="O23" s="132"/>
      <c r="P23" s="418"/>
      <c r="Q23" s="95" t="s">
        <v>236</v>
      </c>
      <c r="R23" s="75">
        <v>10</v>
      </c>
      <c r="S23" s="213"/>
      <c r="T23" s="213">
        <f>R23/55</f>
        <v>0.18181818181818182</v>
      </c>
      <c r="U23" s="161"/>
      <c r="V23" s="269"/>
      <c r="W23" s="418"/>
      <c r="X23" s="95" t="s">
        <v>254</v>
      </c>
      <c r="Y23" s="75">
        <v>20</v>
      </c>
      <c r="Z23" s="349"/>
      <c r="AA23" s="213"/>
      <c r="AB23" s="161">
        <f>Y23/90</f>
        <v>0.22222222222222221</v>
      </c>
      <c r="AC23" s="132"/>
      <c r="AD23" s="369"/>
      <c r="AE23" s="25" t="s">
        <v>149</v>
      </c>
      <c r="AF23" s="349">
        <v>15</v>
      </c>
      <c r="AG23" s="213"/>
      <c r="AH23" s="213">
        <f>AF23*0.65/35</f>
        <v>0.27857142857142858</v>
      </c>
      <c r="AI23" s="213"/>
      <c r="AJ23" s="132"/>
      <c r="AN23" s="236"/>
      <c r="AO23" s="236"/>
      <c r="AP23" s="273"/>
      <c r="AQ23" s="36"/>
      <c r="AR23" s="36"/>
      <c r="AS23" s="175"/>
      <c r="AT23" s="236"/>
    </row>
    <row r="24" spans="1:48" s="58" customFormat="1" ht="17.100000000000001" customHeight="1" x14ac:dyDescent="0.25">
      <c r="A24" s="398"/>
      <c r="B24" s="371"/>
      <c r="C24" s="25"/>
      <c r="D24" s="25"/>
      <c r="E24" s="213"/>
      <c r="F24" s="213"/>
      <c r="G24" s="213"/>
      <c r="H24" s="38"/>
      <c r="I24" s="434"/>
      <c r="J24" s="52"/>
      <c r="K24" s="4"/>
      <c r="L24" s="164"/>
      <c r="M24" s="213"/>
      <c r="N24" s="213"/>
      <c r="O24" s="132"/>
      <c r="P24" s="418"/>
      <c r="Q24" s="95" t="s">
        <v>150</v>
      </c>
      <c r="R24" s="95" t="s">
        <v>164</v>
      </c>
      <c r="S24" s="213"/>
      <c r="T24" s="213"/>
      <c r="U24" s="161"/>
      <c r="V24" s="269"/>
      <c r="W24" s="418"/>
      <c r="X24" s="95" t="s">
        <v>255</v>
      </c>
      <c r="Y24" s="95">
        <v>20</v>
      </c>
      <c r="Z24" s="349">
        <f>Y24/60</f>
        <v>0.33333333333333331</v>
      </c>
      <c r="AA24" s="213"/>
      <c r="AB24" s="161"/>
      <c r="AC24" s="132"/>
      <c r="AD24" s="369"/>
      <c r="AE24" s="25" t="s">
        <v>232</v>
      </c>
      <c r="AF24" s="25" t="s">
        <v>164</v>
      </c>
      <c r="AG24" s="213"/>
      <c r="AH24" s="213"/>
      <c r="AI24" s="213"/>
      <c r="AJ24" s="132"/>
      <c r="AN24" s="236"/>
      <c r="AO24" s="236"/>
      <c r="AP24" s="273"/>
      <c r="AQ24" s="274"/>
      <c r="AR24" s="36"/>
      <c r="AS24" s="175"/>
      <c r="AT24" s="236"/>
    </row>
    <row r="25" spans="1:48" s="58" customFormat="1" ht="17.100000000000001" customHeight="1" x14ac:dyDescent="0.25">
      <c r="A25" s="398"/>
      <c r="B25" s="371"/>
      <c r="C25" s="57"/>
      <c r="D25" s="349"/>
      <c r="E25" s="213"/>
      <c r="F25" s="213"/>
      <c r="G25" s="213"/>
      <c r="H25" s="38"/>
      <c r="I25" s="434"/>
      <c r="J25" s="52"/>
      <c r="K25" s="39"/>
      <c r="L25" s="167"/>
      <c r="M25" s="213"/>
      <c r="N25" s="213"/>
      <c r="O25" s="132"/>
      <c r="P25" s="418"/>
      <c r="Q25" s="95"/>
      <c r="R25" s="95"/>
      <c r="S25" s="213"/>
      <c r="T25" s="213"/>
      <c r="U25" s="213"/>
      <c r="V25" s="269"/>
      <c r="W25" s="418"/>
      <c r="X25" s="95" t="s">
        <v>256</v>
      </c>
      <c r="Y25" s="95">
        <v>24</v>
      </c>
      <c r="Z25" s="213"/>
      <c r="AA25" s="213">
        <f>Y25/240</f>
        <v>0.1</v>
      </c>
      <c r="AB25" s="161"/>
      <c r="AC25" s="33"/>
      <c r="AD25" s="369"/>
      <c r="AE25" s="25"/>
      <c r="AF25" s="25"/>
      <c r="AG25" s="213"/>
      <c r="AH25" s="213"/>
      <c r="AI25" s="213"/>
      <c r="AJ25" s="132"/>
      <c r="AN25" s="236"/>
      <c r="AO25" s="236"/>
      <c r="AP25" s="273"/>
      <c r="AQ25" s="274"/>
      <c r="AR25" s="36"/>
      <c r="AS25" s="346"/>
      <c r="AT25" s="236"/>
    </row>
    <row r="26" spans="1:48" s="58" customFormat="1" ht="17.100000000000001" customHeight="1" x14ac:dyDescent="0.25">
      <c r="A26" s="399"/>
      <c r="B26" s="372"/>
      <c r="C26" s="57"/>
      <c r="D26" s="25"/>
      <c r="E26" s="213"/>
      <c r="F26" s="213"/>
      <c r="G26" s="213"/>
      <c r="H26" s="38"/>
      <c r="I26" s="435"/>
      <c r="J26" s="53"/>
      <c r="K26" s="39"/>
      <c r="L26" s="167"/>
      <c r="M26" s="213"/>
      <c r="N26" s="213"/>
      <c r="O26" s="33"/>
      <c r="P26" s="419"/>
      <c r="Q26" s="95"/>
      <c r="R26" s="95"/>
      <c r="S26" s="213"/>
      <c r="T26" s="213"/>
      <c r="U26" s="213"/>
      <c r="V26" s="269"/>
      <c r="W26" s="419"/>
      <c r="X26" s="95" t="s">
        <v>257</v>
      </c>
      <c r="Y26" s="95">
        <v>2</v>
      </c>
      <c r="Z26" s="213"/>
      <c r="AA26" s="213"/>
      <c r="AB26" s="161">
        <f>Y26/100</f>
        <v>0.02</v>
      </c>
      <c r="AC26" s="33"/>
      <c r="AD26" s="369"/>
      <c r="AE26" s="25"/>
      <c r="AF26" s="25"/>
      <c r="AG26" s="213"/>
      <c r="AH26" s="213"/>
      <c r="AI26" s="213"/>
      <c r="AJ26" s="33"/>
      <c r="AN26" s="236"/>
      <c r="AO26" s="236"/>
      <c r="AP26" s="273"/>
      <c r="AQ26" s="274"/>
      <c r="AR26" s="36"/>
      <c r="AS26" s="346"/>
      <c r="AT26" s="236"/>
    </row>
    <row r="27" spans="1:48" s="58" customFormat="1" ht="17.100000000000001" customHeight="1" x14ac:dyDescent="0.25">
      <c r="A27" s="345" t="s">
        <v>51</v>
      </c>
      <c r="B27" s="345"/>
      <c r="C27" s="345"/>
      <c r="D27" s="73"/>
      <c r="E27" s="168"/>
      <c r="F27" s="168"/>
      <c r="G27" s="168"/>
      <c r="H27" s="38"/>
      <c r="I27" s="344" t="s">
        <v>61</v>
      </c>
      <c r="J27" s="71" t="s">
        <v>61</v>
      </c>
      <c r="K27" s="72" t="s">
        <v>165</v>
      </c>
      <c r="L27" s="168"/>
      <c r="M27" s="168"/>
      <c r="N27" s="168"/>
      <c r="O27" s="349"/>
      <c r="P27" s="344" t="s">
        <v>61</v>
      </c>
      <c r="Q27" s="349"/>
      <c r="R27" s="73"/>
      <c r="S27" s="168"/>
      <c r="T27" s="168"/>
      <c r="U27" s="168"/>
      <c r="V27" s="103"/>
      <c r="W27" s="74" t="s">
        <v>51</v>
      </c>
      <c r="X27" s="345" t="s">
        <v>61</v>
      </c>
      <c r="Y27" s="75" t="s">
        <v>165</v>
      </c>
      <c r="Z27" s="168"/>
      <c r="AA27" s="168"/>
      <c r="AB27" s="168"/>
      <c r="AC27" s="33"/>
      <c r="AD27" s="74" t="s">
        <v>51</v>
      </c>
      <c r="AE27" s="345"/>
      <c r="AF27" s="75"/>
      <c r="AG27" s="168"/>
      <c r="AH27" s="168"/>
      <c r="AI27" s="168"/>
      <c r="AJ27" s="132"/>
      <c r="AM27" s="236"/>
      <c r="AN27" s="236"/>
      <c r="AO27" s="236"/>
      <c r="AP27" s="273"/>
      <c r="AQ27" s="274"/>
      <c r="AR27" s="36"/>
      <c r="AS27" s="346"/>
      <c r="AT27" s="236"/>
      <c r="AU27" s="236"/>
      <c r="AV27" s="236"/>
    </row>
    <row r="28" spans="1:48" s="58" customFormat="1" ht="17.100000000000001" customHeight="1" thickBot="1" x14ac:dyDescent="0.3">
      <c r="A28" s="258" t="s">
        <v>15</v>
      </c>
      <c r="B28" s="76"/>
      <c r="C28" s="77"/>
      <c r="D28" s="78"/>
      <c r="E28" s="169"/>
      <c r="F28" s="169"/>
      <c r="G28" s="169"/>
      <c r="H28" s="38"/>
      <c r="I28" s="76" t="s">
        <v>0</v>
      </c>
      <c r="J28" s="77"/>
      <c r="K28" s="78"/>
      <c r="L28" s="169"/>
      <c r="M28" s="169"/>
      <c r="N28" s="169"/>
      <c r="O28" s="79"/>
      <c r="P28" s="74" t="s">
        <v>0</v>
      </c>
      <c r="Q28" s="80">
        <f>月菜單!I4</f>
        <v>0</v>
      </c>
      <c r="R28" s="78" t="s">
        <v>193</v>
      </c>
      <c r="S28" s="169"/>
      <c r="T28" s="169"/>
      <c r="U28" s="169"/>
      <c r="V28" s="33"/>
      <c r="W28" s="74" t="s">
        <v>0</v>
      </c>
      <c r="X28" s="80"/>
      <c r="Y28" s="78"/>
      <c r="Z28" s="169"/>
      <c r="AA28" s="169"/>
      <c r="AB28" s="169"/>
      <c r="AC28" s="33"/>
      <c r="AD28" s="76" t="s">
        <v>0</v>
      </c>
      <c r="AE28" s="77" t="str">
        <f>月菜單!I6</f>
        <v>光泉奶酪</v>
      </c>
      <c r="AF28" s="78" t="s">
        <v>194</v>
      </c>
      <c r="AG28" s="169"/>
      <c r="AH28" s="169"/>
      <c r="AI28" s="169"/>
      <c r="AJ28" s="79"/>
      <c r="AN28" s="236"/>
      <c r="AO28" s="236"/>
      <c r="AP28" s="346"/>
      <c r="AQ28" s="346"/>
      <c r="AR28" s="75"/>
      <c r="AS28" s="346"/>
      <c r="AT28" s="236"/>
    </row>
    <row r="29" spans="1:48" s="58" customFormat="1" ht="18" customHeight="1" x14ac:dyDescent="0.25">
      <c r="A29" s="357" t="s">
        <v>14</v>
      </c>
      <c r="B29" s="406" t="s">
        <v>88</v>
      </c>
      <c r="C29" s="411"/>
      <c r="D29" s="259"/>
      <c r="E29" s="260">
        <f>SUM(E5:E28)</f>
        <v>0</v>
      </c>
      <c r="F29" s="260">
        <f>SUM(F5:F28)</f>
        <v>0</v>
      </c>
      <c r="G29" s="260">
        <f>SUM(G5:G28)</f>
        <v>0</v>
      </c>
      <c r="H29" s="261"/>
      <c r="I29" s="406" t="s">
        <v>88</v>
      </c>
      <c r="J29" s="407"/>
      <c r="K29" s="251"/>
      <c r="L29" s="260">
        <f>SUM(L5:L28)</f>
        <v>5.8636363636363633</v>
      </c>
      <c r="M29" s="260">
        <f>SUM(M5:M28)</f>
        <v>2.3896103896103895</v>
      </c>
      <c r="N29" s="260">
        <f>SUM(N5:N28)</f>
        <v>1.4</v>
      </c>
      <c r="O29" s="262"/>
      <c r="P29" s="406" t="s">
        <v>88</v>
      </c>
      <c r="Q29" s="414"/>
      <c r="R29" s="259"/>
      <c r="S29" s="260">
        <f>SUM(S5:S28)</f>
        <v>6.8666666666666671</v>
      </c>
      <c r="T29" s="260">
        <f>SUM(T5:T28)</f>
        <v>2.8961038961038961</v>
      </c>
      <c r="U29" s="260">
        <f>SUM(U5:U28)</f>
        <v>1.48</v>
      </c>
      <c r="V29" s="261"/>
      <c r="W29" s="406" t="s">
        <v>88</v>
      </c>
      <c r="X29" s="414"/>
      <c r="Y29" s="259"/>
      <c r="Z29" s="260">
        <f>SUM(Z5:Z28)</f>
        <v>5.9833333333333334</v>
      </c>
      <c r="AA29" s="260">
        <f>SUM(AA5:AA28)</f>
        <v>2.6075757575757574</v>
      </c>
      <c r="AB29" s="260">
        <f>SUM(AB5:AB28)</f>
        <v>2.1722222222222221</v>
      </c>
      <c r="AC29" s="261"/>
      <c r="AD29" s="406" t="s">
        <v>88</v>
      </c>
      <c r="AE29" s="407"/>
      <c r="AF29" s="260"/>
      <c r="AG29" s="260">
        <f>SUM(AG5:AG28)</f>
        <v>6.3529411764705879</v>
      </c>
      <c r="AH29" s="260">
        <f>SUM(AH5:AH28)</f>
        <v>2.4714285714285711</v>
      </c>
      <c r="AI29" s="260">
        <f>SUM(AI5:AI28)</f>
        <v>1.7000000000000002</v>
      </c>
      <c r="AJ29" s="489"/>
      <c r="AL29" s="181"/>
      <c r="AM29" s="181"/>
      <c r="AN29" s="181"/>
      <c r="AO29" s="181"/>
      <c r="AP29" s="346"/>
      <c r="AQ29" s="346"/>
      <c r="AR29" s="186"/>
      <c r="AS29" s="186"/>
      <c r="AT29" s="186"/>
      <c r="AU29" s="186"/>
    </row>
    <row r="30" spans="1:48" s="58" customFormat="1" ht="18" customHeight="1" x14ac:dyDescent="0.25">
      <c r="A30" s="358"/>
      <c r="B30" s="360" t="s">
        <v>63</v>
      </c>
      <c r="C30" s="361"/>
      <c r="D30" s="194"/>
      <c r="E30" s="155"/>
      <c r="F30" s="155"/>
      <c r="G30" s="155"/>
      <c r="H30" s="81"/>
      <c r="I30" s="412" t="s">
        <v>63</v>
      </c>
      <c r="J30" s="361"/>
      <c r="K30" s="194">
        <f>L29</f>
        <v>5.8636363636363633</v>
      </c>
      <c r="L30" s="155"/>
      <c r="M30" s="155"/>
      <c r="N30" s="155"/>
      <c r="O30" s="195"/>
      <c r="P30" s="360" t="s">
        <v>63</v>
      </c>
      <c r="Q30" s="361"/>
      <c r="R30" s="194">
        <f>S29</f>
        <v>6.8666666666666671</v>
      </c>
      <c r="S30" s="155"/>
      <c r="T30" s="155"/>
      <c r="U30" s="155"/>
      <c r="V30" s="33"/>
      <c r="W30" s="360" t="s">
        <v>63</v>
      </c>
      <c r="X30" s="361"/>
      <c r="Y30" s="194">
        <f>Z29</f>
        <v>5.9833333333333334</v>
      </c>
      <c r="Z30" s="155"/>
      <c r="AA30" s="155"/>
      <c r="AB30" s="155"/>
      <c r="AC30" s="33"/>
      <c r="AD30" s="360" t="s">
        <v>63</v>
      </c>
      <c r="AE30" s="361"/>
      <c r="AF30" s="194">
        <f>AG29</f>
        <v>6.3529411764705879</v>
      </c>
      <c r="AG30" s="155"/>
      <c r="AH30" s="155"/>
      <c r="AI30" s="155"/>
      <c r="AJ30" s="33"/>
      <c r="AL30" s="175"/>
      <c r="AM30" s="175"/>
      <c r="AN30" s="175"/>
      <c r="AO30" s="175"/>
      <c r="AP30" s="346"/>
      <c r="AQ30" s="346"/>
      <c r="AR30" s="186"/>
      <c r="AS30" s="186"/>
      <c r="AT30" s="186"/>
      <c r="AU30" s="186"/>
    </row>
    <row r="31" spans="1:48" s="58" customFormat="1" ht="18" customHeight="1" x14ac:dyDescent="0.25">
      <c r="A31" s="358"/>
      <c r="B31" s="360" t="s">
        <v>64</v>
      </c>
      <c r="C31" s="361"/>
      <c r="D31" s="82"/>
      <c r="E31" s="156"/>
      <c r="F31" s="156"/>
      <c r="G31" s="156"/>
      <c r="H31" s="81"/>
      <c r="I31" s="197" t="s">
        <v>104</v>
      </c>
      <c r="J31" s="95"/>
      <c r="K31" s="82">
        <f>M29</f>
        <v>2.3896103896103895</v>
      </c>
      <c r="L31" s="156"/>
      <c r="M31" s="156"/>
      <c r="N31" s="156"/>
      <c r="O31" s="38"/>
      <c r="P31" s="360" t="s">
        <v>64</v>
      </c>
      <c r="Q31" s="361"/>
      <c r="R31" s="82">
        <f>T29</f>
        <v>2.8961038961038961</v>
      </c>
      <c r="S31" s="156"/>
      <c r="T31" s="156"/>
      <c r="U31" s="156"/>
      <c r="V31" s="33"/>
      <c r="W31" s="360" t="s">
        <v>64</v>
      </c>
      <c r="X31" s="361"/>
      <c r="Y31" s="82">
        <f>AA29</f>
        <v>2.6075757575757574</v>
      </c>
      <c r="Z31" s="156"/>
      <c r="AA31" s="156"/>
      <c r="AB31" s="156"/>
      <c r="AC31" s="33"/>
      <c r="AD31" s="360" t="s">
        <v>64</v>
      </c>
      <c r="AE31" s="361"/>
      <c r="AF31" s="82">
        <f>AH29</f>
        <v>2.4714285714285711</v>
      </c>
      <c r="AG31" s="156"/>
      <c r="AH31" s="156"/>
      <c r="AI31" s="156"/>
      <c r="AJ31" s="33"/>
      <c r="AL31" s="175"/>
      <c r="AM31" s="175"/>
      <c r="AN31" s="175"/>
      <c r="AO31" s="175"/>
      <c r="AP31" s="346"/>
      <c r="AQ31" s="346"/>
      <c r="AR31" s="186"/>
      <c r="AS31" s="186"/>
      <c r="AT31" s="186"/>
      <c r="AU31" s="186"/>
    </row>
    <row r="32" spans="1:48" s="58" customFormat="1" ht="18" customHeight="1" x14ac:dyDescent="0.25">
      <c r="A32" s="358"/>
      <c r="B32" s="360" t="s">
        <v>317</v>
      </c>
      <c r="C32" s="361"/>
      <c r="D32" s="82"/>
      <c r="E32" s="156"/>
      <c r="F32" s="156"/>
      <c r="G32" s="156"/>
      <c r="H32" s="81"/>
      <c r="I32" s="412" t="s">
        <v>317</v>
      </c>
      <c r="J32" s="361"/>
      <c r="K32" s="82">
        <f>N29</f>
        <v>1.4</v>
      </c>
      <c r="L32" s="156"/>
      <c r="M32" s="156"/>
      <c r="N32" s="156"/>
      <c r="O32" s="172"/>
      <c r="P32" s="360" t="s">
        <v>317</v>
      </c>
      <c r="Q32" s="361"/>
      <c r="R32" s="82">
        <f>U29</f>
        <v>1.48</v>
      </c>
      <c r="S32" s="156"/>
      <c r="T32" s="156"/>
      <c r="U32" s="156"/>
      <c r="V32" s="33"/>
      <c r="W32" s="360" t="s">
        <v>317</v>
      </c>
      <c r="X32" s="361"/>
      <c r="Y32" s="82">
        <f>AB29</f>
        <v>2.1722222222222221</v>
      </c>
      <c r="Z32" s="156"/>
      <c r="AA32" s="156"/>
      <c r="AB32" s="156"/>
      <c r="AC32" s="33"/>
      <c r="AD32" s="360" t="s">
        <v>317</v>
      </c>
      <c r="AE32" s="361"/>
      <c r="AF32" s="82">
        <f>AI29</f>
        <v>1.7000000000000002</v>
      </c>
      <c r="AG32" s="156"/>
      <c r="AH32" s="156"/>
      <c r="AI32" s="156"/>
      <c r="AJ32" s="33"/>
      <c r="AL32" s="182"/>
      <c r="AM32" s="182"/>
      <c r="AN32" s="182"/>
      <c r="AO32" s="182"/>
      <c r="AP32" s="183"/>
      <c r="AQ32" s="346"/>
      <c r="AR32" s="186"/>
      <c r="AS32" s="186"/>
      <c r="AT32" s="186"/>
      <c r="AU32" s="186"/>
    </row>
    <row r="33" spans="1:47" s="58" customFormat="1" ht="18" customHeight="1" x14ac:dyDescent="0.25">
      <c r="A33" s="358"/>
      <c r="B33" s="360" t="s">
        <v>318</v>
      </c>
      <c r="C33" s="361"/>
      <c r="D33" s="83"/>
      <c r="E33" s="133"/>
      <c r="F33" s="133"/>
      <c r="G33" s="133"/>
      <c r="H33" s="81"/>
      <c r="I33" s="412" t="s">
        <v>318</v>
      </c>
      <c r="J33" s="361"/>
      <c r="K33" s="83">
        <v>1</v>
      </c>
      <c r="L33" s="133"/>
      <c r="M33" s="133"/>
      <c r="N33" s="133"/>
      <c r="O33" s="38"/>
      <c r="P33" s="360" t="s">
        <v>318</v>
      </c>
      <c r="Q33" s="361"/>
      <c r="R33" s="83"/>
      <c r="S33" s="133"/>
      <c r="T33" s="133"/>
      <c r="U33" s="133"/>
      <c r="V33" s="33"/>
      <c r="W33" s="360" t="s">
        <v>318</v>
      </c>
      <c r="X33" s="361"/>
      <c r="Y33" s="83">
        <v>1</v>
      </c>
      <c r="Z33" s="133"/>
      <c r="AA33" s="133"/>
      <c r="AB33" s="133"/>
      <c r="AC33" s="33"/>
      <c r="AD33" s="360" t="s">
        <v>318</v>
      </c>
      <c r="AE33" s="361"/>
      <c r="AF33" s="83"/>
      <c r="AG33" s="133"/>
      <c r="AH33" s="133"/>
      <c r="AI33" s="133"/>
      <c r="AJ33" s="33"/>
      <c r="AL33" s="184"/>
      <c r="AM33" s="184"/>
      <c r="AN33" s="184"/>
      <c r="AO33" s="184"/>
      <c r="AP33" s="106"/>
      <c r="AQ33" s="346"/>
      <c r="AR33" s="186"/>
      <c r="AS33" s="186"/>
      <c r="AT33" s="186"/>
      <c r="AU33" s="186"/>
    </row>
    <row r="34" spans="1:47" s="58" customFormat="1" ht="18" customHeight="1" x14ac:dyDescent="0.25">
      <c r="A34" s="358"/>
      <c r="B34" s="360" t="s">
        <v>65</v>
      </c>
      <c r="C34" s="361"/>
      <c r="D34" s="84"/>
      <c r="E34" s="157"/>
      <c r="F34" s="157"/>
      <c r="G34" s="157"/>
      <c r="H34" s="86"/>
      <c r="I34" s="413" t="s">
        <v>65</v>
      </c>
      <c r="J34" s="409"/>
      <c r="K34" s="84"/>
      <c r="L34" s="157"/>
      <c r="M34" s="157"/>
      <c r="N34" s="157"/>
      <c r="O34" s="174"/>
      <c r="P34" s="408" t="s">
        <v>65</v>
      </c>
      <c r="Q34" s="409"/>
      <c r="R34" s="84"/>
      <c r="S34" s="157"/>
      <c r="T34" s="157"/>
      <c r="U34" s="157"/>
      <c r="V34" s="85"/>
      <c r="W34" s="408" t="s">
        <v>65</v>
      </c>
      <c r="X34" s="409"/>
      <c r="Y34" s="84"/>
      <c r="Z34" s="157"/>
      <c r="AA34" s="157"/>
      <c r="AB34" s="157"/>
      <c r="AC34" s="85"/>
      <c r="AD34" s="408" t="s">
        <v>65</v>
      </c>
      <c r="AE34" s="409"/>
      <c r="AF34" s="84"/>
      <c r="AG34" s="157"/>
      <c r="AH34" s="157"/>
      <c r="AI34" s="157"/>
      <c r="AJ34" s="85"/>
      <c r="AL34" s="185"/>
      <c r="AM34" s="182"/>
      <c r="AN34" s="182"/>
      <c r="AO34" s="182"/>
      <c r="AP34" s="182"/>
      <c r="AQ34" s="185"/>
      <c r="AR34" s="236"/>
      <c r="AS34" s="236"/>
      <c r="AT34" s="236"/>
    </row>
    <row r="35" spans="1:47" s="37" customFormat="1" ht="18" customHeight="1" x14ac:dyDescent="0.25">
      <c r="A35" s="358"/>
      <c r="B35" s="360" t="s">
        <v>13</v>
      </c>
      <c r="C35" s="361"/>
      <c r="D35" s="87"/>
      <c r="E35" s="158"/>
      <c r="F35" s="158"/>
      <c r="G35" s="158"/>
      <c r="H35" s="89"/>
      <c r="I35" s="361" t="s">
        <v>13</v>
      </c>
      <c r="J35" s="410"/>
      <c r="K35" s="87" t="s">
        <v>261</v>
      </c>
      <c r="L35" s="158"/>
      <c r="M35" s="158"/>
      <c r="N35" s="158"/>
      <c r="O35" s="200"/>
      <c r="P35" s="360" t="s">
        <v>13</v>
      </c>
      <c r="Q35" s="361"/>
      <c r="R35" s="87" t="s">
        <v>262</v>
      </c>
      <c r="S35" s="158"/>
      <c r="T35" s="158"/>
      <c r="U35" s="158"/>
      <c r="V35" s="88"/>
      <c r="W35" s="360" t="s">
        <v>13</v>
      </c>
      <c r="X35" s="361"/>
      <c r="Y35" s="87" t="s">
        <v>263</v>
      </c>
      <c r="Z35" s="158"/>
      <c r="AA35" s="158"/>
      <c r="AB35" s="158"/>
      <c r="AC35" s="88"/>
      <c r="AD35" s="360" t="s">
        <v>13</v>
      </c>
      <c r="AE35" s="361"/>
      <c r="AF35" s="87" t="s">
        <v>66</v>
      </c>
      <c r="AG35" s="158"/>
      <c r="AH35" s="158"/>
      <c r="AI35" s="158"/>
      <c r="AJ35" s="89"/>
      <c r="AL35" s="199"/>
      <c r="AM35" s="184"/>
      <c r="AN35" s="184"/>
      <c r="AO35" s="184"/>
      <c r="AP35" s="184"/>
      <c r="AQ35" s="185"/>
      <c r="AR35" s="69"/>
      <c r="AS35" s="69"/>
      <c r="AT35" s="69"/>
    </row>
    <row r="36" spans="1:47" s="37" customFormat="1" ht="18" customHeight="1" thickBot="1" x14ac:dyDescent="0.3">
      <c r="A36" s="359"/>
      <c r="B36" s="365" t="s">
        <v>105</v>
      </c>
      <c r="C36" s="366"/>
      <c r="D36" s="90"/>
      <c r="E36" s="171"/>
      <c r="F36" s="171"/>
      <c r="G36" s="171"/>
      <c r="H36" s="93"/>
      <c r="I36" s="364" t="s">
        <v>105</v>
      </c>
      <c r="J36" s="363"/>
      <c r="K36" s="90">
        <f>K30*70+K31*75+K32*25+K33*60+K35*45</f>
        <v>788.17532467532465</v>
      </c>
      <c r="L36" s="171"/>
      <c r="M36" s="171"/>
      <c r="N36" s="171"/>
      <c r="O36" s="201"/>
      <c r="P36" s="362" t="s">
        <v>105</v>
      </c>
      <c r="Q36" s="363"/>
      <c r="R36" s="90">
        <f>R30*70+R31*75+R32*25+R33*60+R35*45</f>
        <v>833.87445887445892</v>
      </c>
      <c r="S36" s="171"/>
      <c r="T36" s="171"/>
      <c r="U36" s="171"/>
      <c r="V36" s="91"/>
      <c r="W36" s="362" t="s">
        <v>105</v>
      </c>
      <c r="X36" s="363"/>
      <c r="Y36" s="90">
        <f>Y30*70+Y31*75+Y32*25+Y33*60+Y35*45</f>
        <v>832.20707070707067</v>
      </c>
      <c r="Z36" s="171"/>
      <c r="AA36" s="171"/>
      <c r="AB36" s="171"/>
      <c r="AC36" s="91"/>
      <c r="AD36" s="362" t="s">
        <v>105</v>
      </c>
      <c r="AE36" s="363"/>
      <c r="AF36" s="90">
        <f>AF30*70+AF31*75+AF32*25+AF33*60+AF35*45</f>
        <v>785.06302521008399</v>
      </c>
      <c r="AG36" s="171"/>
      <c r="AH36" s="171"/>
      <c r="AI36" s="171"/>
      <c r="AJ36" s="93"/>
      <c r="AL36" s="69"/>
      <c r="AM36" s="69"/>
      <c r="AN36" s="69"/>
      <c r="AO36" s="69"/>
      <c r="AP36" s="69"/>
      <c r="AQ36" s="69"/>
      <c r="AR36" s="69"/>
      <c r="AS36" s="69"/>
      <c r="AT36" s="69"/>
    </row>
    <row r="37" spans="1:47" s="60" customFormat="1" ht="26.25" customHeight="1" x14ac:dyDescent="0.3">
      <c r="A37" s="64"/>
      <c r="B37" s="64" t="s">
        <v>23</v>
      </c>
      <c r="C37" s="64"/>
      <c r="D37" s="62"/>
      <c r="E37" s="62" t="s">
        <v>33</v>
      </c>
      <c r="F37" s="62"/>
      <c r="G37" s="62" t="s">
        <v>34</v>
      </c>
      <c r="H37" s="62"/>
      <c r="I37" s="62"/>
      <c r="J37" s="62" t="s">
        <v>294</v>
      </c>
      <c r="K37" s="342"/>
      <c r="L37" s="342"/>
      <c r="M37" s="342"/>
      <c r="N37" s="342"/>
      <c r="O37" s="342"/>
      <c r="P37" s="59"/>
      <c r="Q37" s="59"/>
      <c r="R37" s="62" t="s">
        <v>296</v>
      </c>
      <c r="S37" s="348"/>
      <c r="T37" s="348"/>
      <c r="U37" s="348"/>
      <c r="V37" s="59"/>
      <c r="W37" s="59"/>
      <c r="Z37" s="348"/>
      <c r="AA37" s="348"/>
      <c r="AB37" s="348"/>
      <c r="AC37" s="62" t="s">
        <v>297</v>
      </c>
      <c r="AG37" s="348"/>
      <c r="AH37" s="348"/>
      <c r="AI37" s="348"/>
      <c r="AM37" s="94"/>
      <c r="AN37" s="94"/>
      <c r="AO37" s="94"/>
      <c r="AP37" s="94"/>
      <c r="AQ37" s="94"/>
    </row>
    <row r="38" spans="1:47" s="60" customFormat="1" ht="18" customHeight="1" x14ac:dyDescent="0.3">
      <c r="A38" s="420" t="s">
        <v>59</v>
      </c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351"/>
      <c r="T38" s="351"/>
      <c r="U38" s="351"/>
      <c r="V38" s="350"/>
      <c r="W38" s="341"/>
      <c r="X38" s="341"/>
      <c r="Y38" s="341"/>
      <c r="Z38" s="351"/>
      <c r="AA38" s="351"/>
      <c r="AB38" s="351"/>
      <c r="AC38" s="341"/>
      <c r="AD38" s="341"/>
      <c r="AE38" s="94"/>
      <c r="AG38" s="348"/>
      <c r="AH38" s="348"/>
      <c r="AI38" s="348"/>
      <c r="AN38" s="94"/>
      <c r="AO38" s="94"/>
      <c r="AP38" s="199"/>
      <c r="AQ38" s="199"/>
      <c r="AR38" s="184"/>
      <c r="AS38" s="106"/>
      <c r="AT38" s="94"/>
    </row>
    <row r="39" spans="1:47" s="62" customFormat="1" ht="18" customHeight="1" x14ac:dyDescent="0.3">
      <c r="A39" s="356" t="s">
        <v>27</v>
      </c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  <c r="AE39" s="356"/>
      <c r="AF39" s="61"/>
      <c r="AG39" s="61"/>
      <c r="AH39" s="61"/>
      <c r="AI39" s="61"/>
      <c r="AN39" s="61"/>
      <c r="AO39" s="61"/>
      <c r="AP39" s="94"/>
      <c r="AQ39" s="94"/>
      <c r="AR39" s="94"/>
      <c r="AS39" s="94"/>
      <c r="AT39" s="61"/>
    </row>
    <row r="40" spans="1:47" s="62" customFormat="1" ht="18" customHeight="1" x14ac:dyDescent="0.3">
      <c r="A40" s="63" t="s">
        <v>67</v>
      </c>
      <c r="E40" s="61"/>
      <c r="F40" s="61"/>
      <c r="G40" s="61"/>
      <c r="I40" s="63"/>
      <c r="J40" s="63"/>
      <c r="L40" s="61"/>
      <c r="M40" s="61"/>
      <c r="N40" s="61"/>
      <c r="O40" s="64"/>
      <c r="P40" s="64"/>
      <c r="Q40" s="64"/>
      <c r="R40" s="63"/>
      <c r="S40" s="61"/>
      <c r="T40" s="61"/>
      <c r="U40" s="61"/>
      <c r="V40" s="65"/>
      <c r="W40" s="350"/>
      <c r="Z40" s="61"/>
      <c r="AA40" s="61"/>
      <c r="AB40" s="61"/>
      <c r="AC40" s="350"/>
      <c r="AD40" s="47"/>
      <c r="AE40" s="61"/>
      <c r="AF40" s="61"/>
      <c r="AG40" s="61"/>
      <c r="AH40" s="61"/>
      <c r="AI40" s="61"/>
      <c r="AN40" s="61"/>
      <c r="AO40" s="61"/>
      <c r="AP40" s="61"/>
      <c r="AQ40" s="61"/>
      <c r="AR40" s="61"/>
      <c r="AS40" s="61"/>
      <c r="AT40" s="61"/>
    </row>
    <row r="41" spans="1:47" s="62" customFormat="1" ht="18" customHeight="1" x14ac:dyDescent="0.25">
      <c r="A41" s="216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Z41" s="216"/>
      <c r="AA41" s="216"/>
      <c r="AB41" s="216"/>
      <c r="AC41" s="216"/>
      <c r="AD41" s="216"/>
      <c r="AE41" s="216"/>
      <c r="AF41" s="61"/>
      <c r="AG41" s="61"/>
      <c r="AH41" s="61"/>
      <c r="AI41" s="61"/>
    </row>
    <row r="42" spans="1:47" s="62" customFormat="1" ht="18" customHeight="1" x14ac:dyDescent="0.3">
      <c r="A42" s="63"/>
      <c r="B42" s="263"/>
      <c r="C42" s="263"/>
      <c r="D42" s="263"/>
      <c r="E42" s="58"/>
      <c r="F42" s="58"/>
      <c r="G42" s="58"/>
      <c r="H42" s="263"/>
      <c r="I42" s="63"/>
      <c r="J42" s="63"/>
      <c r="L42" s="58"/>
      <c r="M42" s="58"/>
      <c r="N42" s="58"/>
      <c r="O42" s="64"/>
      <c r="P42" s="64"/>
      <c r="Q42" s="64"/>
      <c r="R42" s="63"/>
      <c r="S42" s="58"/>
      <c r="T42" s="58"/>
      <c r="U42" s="58"/>
      <c r="V42" s="65"/>
      <c r="W42" s="350"/>
      <c r="X42" s="263"/>
      <c r="Y42" s="263"/>
      <c r="Z42" s="58"/>
      <c r="AA42" s="58"/>
      <c r="AB42" s="58"/>
      <c r="AC42" s="263"/>
      <c r="AD42" s="263"/>
      <c r="AE42" s="263"/>
      <c r="AF42" s="61"/>
      <c r="AG42" s="58"/>
      <c r="AH42" s="58"/>
      <c r="AI42" s="58"/>
    </row>
    <row r="43" spans="1:47" ht="19.5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350" t="s">
        <v>283</v>
      </c>
      <c r="X43" s="350"/>
      <c r="AF43" s="107"/>
      <c r="AG43" s="263"/>
      <c r="AH43" s="263"/>
      <c r="AI43" s="263"/>
    </row>
    <row r="44" spans="1:47" ht="16.5" customHeight="1" x14ac:dyDescent="0.25">
      <c r="I44" s="264"/>
      <c r="J44" s="264"/>
      <c r="K44" s="264"/>
      <c r="O44" s="264"/>
      <c r="P44" s="264"/>
      <c r="Q44" s="264"/>
      <c r="R44" s="264"/>
      <c r="V44" s="264"/>
      <c r="W44" s="96" t="s">
        <v>282</v>
      </c>
      <c r="X44" s="216" t="s">
        <v>284</v>
      </c>
    </row>
    <row r="45" spans="1:47" x14ac:dyDescent="0.25">
      <c r="I45" s="265"/>
      <c r="J45" s="265"/>
      <c r="K45" s="265"/>
      <c r="O45" s="265"/>
      <c r="P45" s="265"/>
      <c r="Q45" s="265"/>
      <c r="R45" s="265"/>
      <c r="V45" s="265"/>
      <c r="W45" s="265"/>
    </row>
    <row r="46" spans="1:47" x14ac:dyDescent="0.25">
      <c r="A46" s="265"/>
      <c r="I46" s="265"/>
      <c r="J46" s="265"/>
      <c r="K46" s="265"/>
      <c r="O46" s="265"/>
      <c r="P46" s="265"/>
      <c r="Q46" s="265"/>
      <c r="R46" s="265"/>
      <c r="V46" s="265"/>
    </row>
  </sheetData>
  <mergeCells count="90">
    <mergeCell ref="AE18:AE21"/>
    <mergeCell ref="W22:W26"/>
    <mergeCell ref="AD22:AD26"/>
    <mergeCell ref="W29:X29"/>
    <mergeCell ref="I22:I26"/>
    <mergeCell ref="P22:P26"/>
    <mergeCell ref="P5:P6"/>
    <mergeCell ref="P7:P11"/>
    <mergeCell ref="P12:P16"/>
    <mergeCell ref="Q18:Q21"/>
    <mergeCell ref="W5:W6"/>
    <mergeCell ref="W7:W11"/>
    <mergeCell ref="W12:W16"/>
    <mergeCell ref="W17:W21"/>
    <mergeCell ref="AD36:AE36"/>
    <mergeCell ref="B22:B26"/>
    <mergeCell ref="B29:C29"/>
    <mergeCell ref="P35:Q35"/>
    <mergeCell ref="I32:J32"/>
    <mergeCell ref="P32:Q32"/>
    <mergeCell ref="I33:J33"/>
    <mergeCell ref="P33:Q33"/>
    <mergeCell ref="I34:J34"/>
    <mergeCell ref="P34:Q34"/>
    <mergeCell ref="I30:J30"/>
    <mergeCell ref="P30:Q30"/>
    <mergeCell ref="P31:Q31"/>
    <mergeCell ref="I29:J29"/>
    <mergeCell ref="P29:Q29"/>
    <mergeCell ref="A1:AJ1"/>
    <mergeCell ref="A22:A26"/>
    <mergeCell ref="A38:R38"/>
    <mergeCell ref="A17:A21"/>
    <mergeCell ref="J18:J21"/>
    <mergeCell ref="AD29:AE29"/>
    <mergeCell ref="AD33:AE33"/>
    <mergeCell ref="AD34:AE34"/>
    <mergeCell ref="AD32:AE32"/>
    <mergeCell ref="AD30:AE30"/>
    <mergeCell ref="AD31:AE31"/>
    <mergeCell ref="B35:C35"/>
    <mergeCell ref="I17:I21"/>
    <mergeCell ref="W34:X34"/>
    <mergeCell ref="I35:J35"/>
    <mergeCell ref="AD35:AE35"/>
    <mergeCell ref="AF3:AJ3"/>
    <mergeCell ref="B3:C3"/>
    <mergeCell ref="D3:H3"/>
    <mergeCell ref="I3:J3"/>
    <mergeCell ref="D2:J2"/>
    <mergeCell ref="O2:V2"/>
    <mergeCell ref="X2:AD2"/>
    <mergeCell ref="R3:V3"/>
    <mergeCell ref="W3:X3"/>
    <mergeCell ref="Y3:AC3"/>
    <mergeCell ref="AD3:AE3"/>
    <mergeCell ref="K3:O3"/>
    <mergeCell ref="P3:Q3"/>
    <mergeCell ref="AD5:AD6"/>
    <mergeCell ref="AD7:AD11"/>
    <mergeCell ref="AD12:AD16"/>
    <mergeCell ref="AD17:AD21"/>
    <mergeCell ref="A12:A16"/>
    <mergeCell ref="I12:I16"/>
    <mergeCell ref="I7:I11"/>
    <mergeCell ref="A5:A6"/>
    <mergeCell ref="A7:A11"/>
    <mergeCell ref="I5:I6"/>
    <mergeCell ref="B5:B6"/>
    <mergeCell ref="B7:B11"/>
    <mergeCell ref="B12:B16"/>
    <mergeCell ref="B17:B21"/>
    <mergeCell ref="C18:C21"/>
    <mergeCell ref="P17:P21"/>
    <mergeCell ref="A39:AE39"/>
    <mergeCell ref="A29:A36"/>
    <mergeCell ref="B30:C30"/>
    <mergeCell ref="B31:C31"/>
    <mergeCell ref="B32:C32"/>
    <mergeCell ref="B33:C33"/>
    <mergeCell ref="B34:C34"/>
    <mergeCell ref="W33:X33"/>
    <mergeCell ref="W30:X30"/>
    <mergeCell ref="W31:X31"/>
    <mergeCell ref="P36:Q36"/>
    <mergeCell ref="W36:X36"/>
    <mergeCell ref="I36:J36"/>
    <mergeCell ref="B36:C36"/>
    <mergeCell ref="W35:X35"/>
    <mergeCell ref="W32:X32"/>
  </mergeCells>
  <phoneticPr fontId="1" type="noConversion"/>
  <printOptions horizontalCentered="1" verticalCentered="1"/>
  <pageMargins left="0" right="0" top="0" bottom="0" header="0" footer="0.11811023622047245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3"/>
  <sheetViews>
    <sheetView zoomScale="80" zoomScaleNormal="80" workbookViewId="0">
      <selection sqref="A1:AJ1"/>
    </sheetView>
  </sheetViews>
  <sheetFormatPr defaultColWidth="8.875" defaultRowHeight="16.5" x14ac:dyDescent="0.25"/>
  <cols>
    <col min="1" max="1" width="8.875" style="263"/>
    <col min="2" max="2" width="8.375" style="263" customWidth="1"/>
    <col min="3" max="3" width="10.5" style="263" customWidth="1"/>
    <col min="4" max="4" width="7.625" style="263" customWidth="1"/>
    <col min="5" max="7" width="5.625" style="58" hidden="1" customWidth="1"/>
    <col min="8" max="8" width="5.625" style="263" customWidth="1"/>
    <col min="9" max="9" width="8.875" style="263"/>
    <col min="10" max="10" width="10.875" style="263" customWidth="1"/>
    <col min="11" max="11" width="7.625" style="263" customWidth="1"/>
    <col min="12" max="14" width="5.625" style="58" hidden="1" customWidth="1"/>
    <col min="15" max="15" width="5.625" style="263" customWidth="1"/>
    <col min="16" max="16" width="8.5" style="263" customWidth="1"/>
    <col min="17" max="17" width="10.625" style="263" customWidth="1"/>
    <col min="18" max="18" width="7.875" style="263" customWidth="1"/>
    <col min="19" max="21" width="5.625" style="58" hidden="1" customWidth="1"/>
    <col min="22" max="22" width="5.625" style="263" customWidth="1"/>
    <col min="23" max="23" width="9.375" style="263" customWidth="1"/>
    <col min="24" max="24" width="10.125" style="263" customWidth="1"/>
    <col min="25" max="25" width="7.625" style="263" customWidth="1"/>
    <col min="26" max="28" width="5.625" style="58" hidden="1" customWidth="1"/>
    <col min="29" max="29" width="5.625" style="263" customWidth="1"/>
    <col min="30" max="30" width="8.875" style="263"/>
    <col min="31" max="31" width="11.125" style="263" customWidth="1"/>
    <col min="32" max="32" width="8.125" style="263" customWidth="1"/>
    <col min="33" max="35" width="5.625" style="58" hidden="1" customWidth="1"/>
    <col min="36" max="36" width="5.625" style="263" customWidth="1"/>
    <col min="37" max="16384" width="8.875" style="263"/>
  </cols>
  <sheetData>
    <row r="1" spans="1:62" s="324" customFormat="1" ht="28.5" customHeight="1" x14ac:dyDescent="0.25">
      <c r="A1" s="396" t="s">
        <v>320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</row>
    <row r="2" spans="1:62" s="324" customFormat="1" ht="20.25" thickBot="1" x14ac:dyDescent="0.3">
      <c r="A2" s="325" t="s">
        <v>4</v>
      </c>
      <c r="B2" s="313"/>
      <c r="C2" s="313"/>
      <c r="D2" s="391" t="s">
        <v>9</v>
      </c>
      <c r="E2" s="391"/>
      <c r="F2" s="391"/>
      <c r="G2" s="391"/>
      <c r="H2" s="391"/>
      <c r="I2" s="391"/>
      <c r="J2" s="391"/>
      <c r="O2" s="391" t="s">
        <v>16</v>
      </c>
      <c r="P2" s="391"/>
      <c r="Q2" s="391"/>
      <c r="R2" s="391"/>
      <c r="S2" s="391"/>
      <c r="T2" s="391"/>
      <c r="U2" s="391"/>
      <c r="V2" s="391"/>
      <c r="W2" s="64"/>
      <c r="X2" s="436" t="s">
        <v>8</v>
      </c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</row>
    <row r="3" spans="1:62" ht="24" customHeight="1" thickBot="1" x14ac:dyDescent="0.3">
      <c r="A3" s="242" t="s">
        <v>95</v>
      </c>
      <c r="B3" s="386">
        <v>45705</v>
      </c>
      <c r="C3" s="387"/>
      <c r="D3" s="388" t="s">
        <v>136</v>
      </c>
      <c r="E3" s="389"/>
      <c r="F3" s="389"/>
      <c r="G3" s="389"/>
      <c r="H3" s="390"/>
      <c r="I3" s="386">
        <v>45706</v>
      </c>
      <c r="J3" s="387"/>
      <c r="K3" s="388" t="s">
        <v>137</v>
      </c>
      <c r="L3" s="389"/>
      <c r="M3" s="389"/>
      <c r="N3" s="389"/>
      <c r="O3" s="390"/>
      <c r="P3" s="386" t="s">
        <v>138</v>
      </c>
      <c r="Q3" s="387"/>
      <c r="R3" s="394" t="s">
        <v>96</v>
      </c>
      <c r="S3" s="437"/>
      <c r="T3" s="437"/>
      <c r="U3" s="437"/>
      <c r="V3" s="438"/>
      <c r="W3" s="386">
        <v>45708</v>
      </c>
      <c r="X3" s="387"/>
      <c r="Y3" s="388" t="s">
        <v>119</v>
      </c>
      <c r="Z3" s="389"/>
      <c r="AA3" s="389"/>
      <c r="AB3" s="389"/>
      <c r="AC3" s="390"/>
      <c r="AD3" s="386">
        <v>45709</v>
      </c>
      <c r="AE3" s="387"/>
      <c r="AF3" s="383" t="s">
        <v>11</v>
      </c>
      <c r="AG3" s="384"/>
      <c r="AH3" s="384"/>
      <c r="AI3" s="384"/>
      <c r="AJ3" s="385"/>
      <c r="AK3" s="266"/>
      <c r="AL3" s="327"/>
      <c r="AM3" s="102"/>
      <c r="AN3" s="153"/>
      <c r="AO3" s="309"/>
      <c r="AP3" s="309"/>
      <c r="AQ3" s="309"/>
      <c r="AR3" s="309"/>
      <c r="AS3" s="309"/>
      <c r="AT3" s="309"/>
      <c r="AU3" s="102"/>
      <c r="AV3" s="101"/>
      <c r="AW3" s="101"/>
      <c r="AX3" s="309"/>
      <c r="AY3" s="309"/>
      <c r="AZ3" s="101"/>
      <c r="BA3" s="101"/>
      <c r="BB3" s="309"/>
    </row>
    <row r="4" spans="1:62" s="58" customFormat="1" x14ac:dyDescent="0.25">
      <c r="A4" s="243" t="s">
        <v>3</v>
      </c>
      <c r="B4" s="244" t="s">
        <v>52</v>
      </c>
      <c r="C4" s="147" t="s">
        <v>53</v>
      </c>
      <c r="D4" s="245" t="s">
        <v>305</v>
      </c>
      <c r="E4" s="246" t="s">
        <v>97</v>
      </c>
      <c r="F4" s="246" t="s">
        <v>98</v>
      </c>
      <c r="G4" s="246" t="s">
        <v>99</v>
      </c>
      <c r="H4" s="249" t="s">
        <v>2</v>
      </c>
      <c r="I4" s="248" t="s">
        <v>306</v>
      </c>
      <c r="J4" s="147" t="s">
        <v>53</v>
      </c>
      <c r="K4" s="245" t="s">
        <v>305</v>
      </c>
      <c r="L4" s="246" t="s">
        <v>97</v>
      </c>
      <c r="M4" s="246" t="s">
        <v>98</v>
      </c>
      <c r="N4" s="246" t="s">
        <v>99</v>
      </c>
      <c r="O4" s="249" t="s">
        <v>2</v>
      </c>
      <c r="P4" s="248" t="s">
        <v>52</v>
      </c>
      <c r="Q4" s="147" t="s">
        <v>53</v>
      </c>
      <c r="R4" s="245" t="s">
        <v>54</v>
      </c>
      <c r="S4" s="246" t="s">
        <v>97</v>
      </c>
      <c r="T4" s="246" t="s">
        <v>98</v>
      </c>
      <c r="U4" s="246" t="s">
        <v>99</v>
      </c>
      <c r="V4" s="249" t="s">
        <v>1</v>
      </c>
      <c r="W4" s="248" t="s">
        <v>52</v>
      </c>
      <c r="X4" s="147" t="s">
        <v>53</v>
      </c>
      <c r="Y4" s="245" t="s">
        <v>54</v>
      </c>
      <c r="Z4" s="246" t="s">
        <v>97</v>
      </c>
      <c r="AA4" s="246" t="s">
        <v>98</v>
      </c>
      <c r="AB4" s="246" t="s">
        <v>99</v>
      </c>
      <c r="AC4" s="249" t="s">
        <v>1</v>
      </c>
      <c r="AD4" s="248" t="s">
        <v>52</v>
      </c>
      <c r="AE4" s="147" t="s">
        <v>53</v>
      </c>
      <c r="AF4" s="245" t="s">
        <v>54</v>
      </c>
      <c r="AG4" s="246" t="s">
        <v>97</v>
      </c>
      <c r="AH4" s="246" t="s">
        <v>98</v>
      </c>
      <c r="AI4" s="246" t="s">
        <v>99</v>
      </c>
      <c r="AJ4" s="249" t="s">
        <v>1</v>
      </c>
      <c r="AN4" s="102"/>
      <c r="AO4" s="309"/>
      <c r="AP4" s="309"/>
      <c r="AQ4" s="176"/>
      <c r="AR4" s="176"/>
      <c r="AS4" s="176"/>
      <c r="AT4" s="175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</row>
    <row r="5" spans="1:62" s="58" customFormat="1" ht="16.5" customHeight="1" x14ac:dyDescent="0.25">
      <c r="A5" s="378" t="s">
        <v>55</v>
      </c>
      <c r="B5" s="367" t="s">
        <v>43</v>
      </c>
      <c r="C5" s="99" t="s">
        <v>44</v>
      </c>
      <c r="D5" s="25">
        <v>100</v>
      </c>
      <c r="E5" s="254">
        <f>D5/20</f>
        <v>5</v>
      </c>
      <c r="F5" s="254"/>
      <c r="G5" s="254"/>
      <c r="H5" s="132"/>
      <c r="I5" s="367" t="s">
        <v>140</v>
      </c>
      <c r="J5" s="99" t="s">
        <v>44</v>
      </c>
      <c r="K5" s="263">
        <v>80</v>
      </c>
      <c r="L5" s="254">
        <f>K5/20</f>
        <v>4</v>
      </c>
      <c r="M5" s="254"/>
      <c r="N5" s="254"/>
      <c r="O5" s="132"/>
      <c r="P5" s="367" t="s">
        <v>141</v>
      </c>
      <c r="Q5" s="311" t="s">
        <v>112</v>
      </c>
      <c r="R5" s="311">
        <v>160</v>
      </c>
      <c r="S5" s="311">
        <f>R5/30</f>
        <v>5.333333333333333</v>
      </c>
      <c r="T5" s="311"/>
      <c r="U5" s="311"/>
      <c r="V5" s="132"/>
      <c r="W5" s="367" t="s">
        <v>140</v>
      </c>
      <c r="X5" s="311" t="s">
        <v>44</v>
      </c>
      <c r="Y5" s="311">
        <v>100</v>
      </c>
      <c r="Z5" s="254">
        <f>Y5/20</f>
        <v>5</v>
      </c>
      <c r="AA5" s="254"/>
      <c r="AB5" s="254"/>
      <c r="AC5" s="134"/>
      <c r="AD5" s="367" t="s">
        <v>80</v>
      </c>
      <c r="AE5" s="311" t="s">
        <v>81</v>
      </c>
      <c r="AF5" s="311">
        <v>100</v>
      </c>
      <c r="AG5" s="254">
        <f>AF5/20</f>
        <v>5</v>
      </c>
      <c r="AH5" s="254"/>
      <c r="AI5" s="254"/>
      <c r="AJ5" s="132"/>
      <c r="AL5" s="444"/>
      <c r="AM5" s="309"/>
      <c r="AN5" s="102"/>
      <c r="AO5" s="271"/>
      <c r="AP5" s="309"/>
      <c r="AQ5" s="328"/>
      <c r="AR5" s="328"/>
      <c r="AS5" s="176"/>
      <c r="AT5" s="175"/>
      <c r="AU5" s="309"/>
      <c r="AV5" s="309"/>
      <c r="AW5" s="329"/>
      <c r="AX5" s="444"/>
      <c r="AY5" s="309"/>
      <c r="AZ5" s="309"/>
      <c r="BA5" s="309"/>
      <c r="BB5" s="444"/>
      <c r="BC5" s="309"/>
      <c r="BD5" s="309"/>
      <c r="BE5" s="236"/>
      <c r="BF5" s="330"/>
      <c r="BG5" s="309"/>
      <c r="BH5" s="309"/>
      <c r="BI5" s="236"/>
      <c r="BJ5" s="236"/>
    </row>
    <row r="6" spans="1:62" s="58" customFormat="1" ht="16.5" customHeight="1" x14ac:dyDescent="0.25">
      <c r="A6" s="378"/>
      <c r="B6" s="368"/>
      <c r="C6" s="99"/>
      <c r="D6" s="317"/>
      <c r="E6" s="254"/>
      <c r="F6" s="254"/>
      <c r="G6" s="254"/>
      <c r="H6" s="132"/>
      <c r="I6" s="368"/>
      <c r="J6" s="317" t="s">
        <v>22</v>
      </c>
      <c r="K6" s="311">
        <v>20</v>
      </c>
      <c r="L6" s="254">
        <f>K6/20</f>
        <v>1</v>
      </c>
      <c r="M6" s="254"/>
      <c r="N6" s="254"/>
      <c r="O6" s="132"/>
      <c r="P6" s="368"/>
      <c r="Q6" s="25"/>
      <c r="R6" s="25"/>
      <c r="S6" s="311"/>
      <c r="T6" s="311"/>
      <c r="U6" s="98"/>
      <c r="V6" s="224"/>
      <c r="W6" s="368"/>
      <c r="X6" s="25" t="s">
        <v>22</v>
      </c>
      <c r="Y6" s="311">
        <v>20</v>
      </c>
      <c r="Z6" s="254">
        <f>Y6/20</f>
        <v>1</v>
      </c>
      <c r="AA6" s="254"/>
      <c r="AB6" s="254"/>
      <c r="AC6" s="134"/>
      <c r="AD6" s="368"/>
      <c r="AE6" s="311"/>
      <c r="AF6" s="311"/>
      <c r="AG6" s="254"/>
      <c r="AH6" s="254"/>
      <c r="AI6" s="254"/>
      <c r="AJ6" s="132"/>
      <c r="AK6" s="312"/>
      <c r="AL6" s="444"/>
      <c r="AM6" s="309"/>
      <c r="AN6" s="102"/>
      <c r="AO6" s="271"/>
      <c r="AP6" s="309"/>
      <c r="AQ6" s="328"/>
      <c r="AR6" s="176"/>
      <c r="AS6" s="328"/>
      <c r="AT6" s="175"/>
      <c r="AU6" s="309"/>
      <c r="AV6" s="309"/>
      <c r="AW6" s="329"/>
      <c r="AX6" s="444"/>
      <c r="AY6" s="309"/>
      <c r="AZ6" s="309"/>
      <c r="BA6" s="309"/>
      <c r="BB6" s="444"/>
      <c r="BC6" s="309"/>
      <c r="BD6" s="309"/>
      <c r="BE6" s="236"/>
      <c r="BF6" s="309"/>
      <c r="BG6" s="309"/>
      <c r="BH6" s="309"/>
      <c r="BI6" s="236"/>
      <c r="BJ6" s="236"/>
    </row>
    <row r="7" spans="1:62" s="58" customFormat="1" ht="16.5" customHeight="1" x14ac:dyDescent="0.25">
      <c r="A7" s="378" t="s">
        <v>57</v>
      </c>
      <c r="B7" s="427" t="s">
        <v>201</v>
      </c>
      <c r="C7" s="291" t="s">
        <v>202</v>
      </c>
      <c r="D7" s="25">
        <v>75</v>
      </c>
      <c r="E7" s="98"/>
      <c r="F7" s="95">
        <f>D7*0.65/30</f>
        <v>1.625</v>
      </c>
      <c r="G7" s="98"/>
      <c r="H7" s="292"/>
      <c r="I7" s="430" t="s">
        <v>307</v>
      </c>
      <c r="J7" s="104" t="s">
        <v>220</v>
      </c>
      <c r="K7" s="104">
        <v>100</v>
      </c>
      <c r="L7" s="161"/>
      <c r="M7" s="161">
        <f>K7*0.65/35</f>
        <v>1.8571428571428572</v>
      </c>
      <c r="N7" s="161"/>
      <c r="O7" s="132"/>
      <c r="P7" s="371" t="s">
        <v>281</v>
      </c>
      <c r="Q7" s="25" t="s">
        <v>270</v>
      </c>
      <c r="R7" s="25">
        <v>30</v>
      </c>
      <c r="S7" s="311"/>
      <c r="T7" s="311"/>
      <c r="U7" s="311">
        <f>R7/100</f>
        <v>0.3</v>
      </c>
      <c r="V7" s="132"/>
      <c r="W7" s="370" t="s">
        <v>168</v>
      </c>
      <c r="X7" s="25" t="s">
        <v>170</v>
      </c>
      <c r="Y7" s="25">
        <v>90</v>
      </c>
      <c r="Z7" s="161"/>
      <c r="AA7" s="161">
        <f>Y7*0.75/35</f>
        <v>1.9285714285714286</v>
      </c>
      <c r="AB7" s="161"/>
      <c r="AC7" s="132"/>
      <c r="AD7" s="370" t="s">
        <v>142</v>
      </c>
      <c r="AE7" s="25" t="s">
        <v>46</v>
      </c>
      <c r="AF7" s="25">
        <v>75</v>
      </c>
      <c r="AG7" s="161"/>
      <c r="AH7" s="161">
        <f>AF7/45</f>
        <v>1.6666666666666667</v>
      </c>
      <c r="AI7" s="161"/>
      <c r="AJ7" s="132"/>
      <c r="AK7" s="13"/>
      <c r="AN7" s="102"/>
      <c r="AO7" s="271"/>
      <c r="AP7" s="309"/>
      <c r="AQ7" s="331"/>
      <c r="AR7" s="176"/>
      <c r="AS7" s="328"/>
      <c r="AT7" s="175"/>
      <c r="AU7" s="36"/>
      <c r="AV7" s="309"/>
      <c r="AW7" s="36"/>
      <c r="AX7" s="440"/>
      <c r="AY7" s="309"/>
      <c r="AZ7" s="332"/>
      <c r="BA7" s="36"/>
      <c r="BB7" s="440"/>
      <c r="BC7" s="309"/>
      <c r="BD7" s="36"/>
      <c r="BE7" s="236"/>
      <c r="BF7" s="440"/>
      <c r="BG7" s="36"/>
      <c r="BH7" s="36"/>
      <c r="BI7" s="236"/>
      <c r="BJ7" s="236"/>
    </row>
    <row r="8" spans="1:62" s="58" customFormat="1" ht="16.5" customHeight="1" x14ac:dyDescent="0.25">
      <c r="A8" s="379"/>
      <c r="B8" s="428"/>
      <c r="C8" s="311" t="s">
        <v>203</v>
      </c>
      <c r="D8" s="311">
        <v>20</v>
      </c>
      <c r="E8" s="95"/>
      <c r="F8" s="98"/>
      <c r="G8" s="95">
        <f>D8/100</f>
        <v>0.2</v>
      </c>
      <c r="H8" s="292"/>
      <c r="I8" s="431"/>
      <c r="J8" s="104" t="s">
        <v>221</v>
      </c>
      <c r="K8" s="104">
        <v>40</v>
      </c>
      <c r="L8" s="215"/>
      <c r="M8" s="215"/>
      <c r="N8" s="161">
        <f>K8/100</f>
        <v>0.4</v>
      </c>
      <c r="O8" s="132"/>
      <c r="P8" s="371"/>
      <c r="Q8" s="25" t="s">
        <v>266</v>
      </c>
      <c r="R8" s="25">
        <v>20</v>
      </c>
      <c r="S8" s="98"/>
      <c r="T8" s="98">
        <f>R8*0.8/35</f>
        <v>0.45714285714285713</v>
      </c>
      <c r="U8" s="98"/>
      <c r="V8" s="132"/>
      <c r="W8" s="371"/>
      <c r="X8" s="311" t="s">
        <v>20</v>
      </c>
      <c r="Y8" s="311">
        <v>35</v>
      </c>
      <c r="Z8" s="215">
        <f>Y8/90</f>
        <v>0.3888888888888889</v>
      </c>
      <c r="AA8" s="215"/>
      <c r="AB8" s="161"/>
      <c r="AC8" s="132"/>
      <c r="AD8" s="371"/>
      <c r="AE8" s="70" t="s">
        <v>143</v>
      </c>
      <c r="AF8" s="311">
        <v>8</v>
      </c>
      <c r="AG8" s="215"/>
      <c r="AH8" s="215"/>
      <c r="AI8" s="161">
        <f>AF8/100</f>
        <v>0.08</v>
      </c>
      <c r="AJ8" s="132"/>
      <c r="AK8" s="11"/>
      <c r="AN8" s="102"/>
      <c r="AO8" s="271"/>
      <c r="AP8" s="36"/>
      <c r="AQ8" s="176"/>
      <c r="AR8" s="176"/>
      <c r="AS8" s="328"/>
      <c r="AT8" s="175"/>
      <c r="AU8" s="36"/>
      <c r="AV8" s="309"/>
      <c r="AW8" s="309"/>
      <c r="AX8" s="440"/>
      <c r="AY8" s="309"/>
      <c r="AZ8" s="332"/>
      <c r="BA8" s="309"/>
      <c r="BB8" s="440"/>
      <c r="BC8" s="36"/>
      <c r="BD8" s="36"/>
      <c r="BE8" s="236"/>
      <c r="BF8" s="440"/>
      <c r="BG8" s="36"/>
      <c r="BH8" s="309"/>
      <c r="BI8" s="236"/>
      <c r="BJ8" s="236"/>
    </row>
    <row r="9" spans="1:62" s="58" customFormat="1" ht="16.5" customHeight="1" x14ac:dyDescent="0.25">
      <c r="A9" s="379"/>
      <c r="B9" s="428"/>
      <c r="C9" s="333" t="s">
        <v>204</v>
      </c>
      <c r="D9" s="311">
        <v>17</v>
      </c>
      <c r="E9" s="269">
        <f>D9/35</f>
        <v>0.48571428571428571</v>
      </c>
      <c r="F9" s="98"/>
      <c r="G9" s="98"/>
      <c r="H9" s="292"/>
      <c r="I9" s="431"/>
      <c r="J9" s="104"/>
      <c r="K9" s="98"/>
      <c r="L9" s="215"/>
      <c r="M9" s="161"/>
      <c r="N9" s="215"/>
      <c r="O9" s="132"/>
      <c r="P9" s="371"/>
      <c r="Q9" s="209" t="s">
        <v>77</v>
      </c>
      <c r="R9" s="225">
        <v>25</v>
      </c>
      <c r="S9" s="98"/>
      <c r="T9" s="98"/>
      <c r="U9" s="98">
        <f>R9/100</f>
        <v>0.25</v>
      </c>
      <c r="V9" s="132"/>
      <c r="W9" s="371"/>
      <c r="X9" s="311" t="s">
        <v>169</v>
      </c>
      <c r="Y9" s="311">
        <v>20</v>
      </c>
      <c r="Z9" s="215"/>
      <c r="AA9" s="161"/>
      <c r="AB9" s="161">
        <f>Y9/100</f>
        <v>0.2</v>
      </c>
      <c r="AC9" s="132"/>
      <c r="AD9" s="371"/>
      <c r="AE9" s="70" t="s">
        <v>17</v>
      </c>
      <c r="AF9" s="311">
        <v>30</v>
      </c>
      <c r="AG9" s="215"/>
      <c r="AH9" s="161"/>
      <c r="AI9" s="161">
        <f>AF9/100</f>
        <v>0.3</v>
      </c>
      <c r="AJ9" s="132"/>
      <c r="AK9" s="11"/>
      <c r="AN9" s="102"/>
      <c r="AO9" s="75"/>
      <c r="AP9" s="236"/>
      <c r="AQ9" s="334"/>
      <c r="AR9" s="334"/>
      <c r="AS9" s="178"/>
      <c r="AT9" s="175"/>
      <c r="AU9" s="36"/>
      <c r="AV9" s="309"/>
      <c r="AW9" s="309"/>
      <c r="AX9" s="440"/>
      <c r="AY9" s="36"/>
      <c r="AZ9" s="309"/>
      <c r="BA9" s="309"/>
      <c r="BB9" s="440"/>
      <c r="BC9" s="36"/>
      <c r="BD9" s="36"/>
      <c r="BE9" s="236"/>
      <c r="BF9" s="440"/>
      <c r="BG9" s="36"/>
      <c r="BH9" s="36"/>
      <c r="BI9" s="236"/>
      <c r="BJ9" s="236"/>
    </row>
    <row r="10" spans="1:62" s="58" customFormat="1" ht="16.5" customHeight="1" x14ac:dyDescent="0.25">
      <c r="A10" s="379"/>
      <c r="B10" s="428"/>
      <c r="C10" s="25" t="s">
        <v>205</v>
      </c>
      <c r="D10" s="311">
        <v>1</v>
      </c>
      <c r="E10" s="98"/>
      <c r="F10" s="98"/>
      <c r="G10" s="98"/>
      <c r="H10" s="292"/>
      <c r="I10" s="431"/>
      <c r="J10" s="104"/>
      <c r="K10" s="104"/>
      <c r="L10" s="233"/>
      <c r="M10" s="161"/>
      <c r="N10" s="215"/>
      <c r="O10" s="132"/>
      <c r="P10" s="371"/>
      <c r="Q10" s="98" t="s">
        <v>267</v>
      </c>
      <c r="R10" s="98">
        <v>15</v>
      </c>
      <c r="S10" s="98"/>
      <c r="T10" s="98">
        <f>R10/30</f>
        <v>0.5</v>
      </c>
      <c r="U10" s="98"/>
      <c r="V10" s="132"/>
      <c r="W10" s="371"/>
      <c r="X10" s="311"/>
      <c r="Y10" s="311"/>
      <c r="Z10" s="233"/>
      <c r="AA10" s="161"/>
      <c r="AB10" s="215"/>
      <c r="AC10" s="132"/>
      <c r="AD10" s="371"/>
      <c r="AE10" s="70" t="s">
        <v>120</v>
      </c>
      <c r="AF10" s="311" t="s">
        <v>18</v>
      </c>
      <c r="AG10" s="233"/>
      <c r="AH10" s="161"/>
      <c r="AI10" s="161"/>
      <c r="AJ10" s="132"/>
      <c r="AK10" s="11"/>
      <c r="AN10" s="102"/>
      <c r="AO10" s="75"/>
      <c r="AP10" s="236"/>
      <c r="AQ10" s="334"/>
      <c r="AR10" s="178"/>
      <c r="AS10" s="176"/>
      <c r="AT10" s="175"/>
      <c r="AU10" s="36"/>
      <c r="AV10" s="309"/>
      <c r="AW10" s="309"/>
      <c r="AX10" s="440"/>
      <c r="AY10" s="36"/>
      <c r="AZ10" s="309"/>
      <c r="BA10" s="309"/>
      <c r="BB10" s="440"/>
      <c r="BC10" s="36"/>
      <c r="BD10" s="36"/>
      <c r="BE10" s="236"/>
      <c r="BF10" s="440"/>
      <c r="BG10" s="309"/>
      <c r="BH10" s="36"/>
      <c r="BI10" s="236"/>
      <c r="BJ10" s="236"/>
    </row>
    <row r="11" spans="1:62" s="58" customFormat="1" ht="16.5" customHeight="1" x14ac:dyDescent="0.25">
      <c r="A11" s="379"/>
      <c r="B11" s="429"/>
      <c r="C11" s="25"/>
      <c r="D11" s="311"/>
      <c r="E11" s="98"/>
      <c r="F11" s="98"/>
      <c r="G11" s="98"/>
      <c r="H11" s="292"/>
      <c r="I11" s="432"/>
      <c r="J11" s="104"/>
      <c r="K11" s="104"/>
      <c r="L11" s="161"/>
      <c r="M11" s="161"/>
      <c r="N11" s="215"/>
      <c r="O11" s="132"/>
      <c r="P11" s="372"/>
      <c r="Q11" s="98" t="s">
        <v>268</v>
      </c>
      <c r="R11" s="25">
        <v>15</v>
      </c>
      <c r="S11" s="98"/>
      <c r="T11" s="98">
        <f>R11/30</f>
        <v>0.5</v>
      </c>
      <c r="U11" s="98"/>
      <c r="V11" s="132"/>
      <c r="W11" s="372"/>
      <c r="X11" s="311"/>
      <c r="Y11" s="311"/>
      <c r="Z11" s="161"/>
      <c r="AA11" s="161"/>
      <c r="AB11" s="215"/>
      <c r="AC11" s="132"/>
      <c r="AD11" s="372"/>
      <c r="AE11" s="70"/>
      <c r="AF11" s="311"/>
      <c r="AG11" s="161"/>
      <c r="AH11" s="161"/>
      <c r="AI11" s="161"/>
      <c r="AJ11" s="132"/>
      <c r="AM11" s="236"/>
      <c r="AN11" s="102"/>
      <c r="AO11" s="75"/>
      <c r="AP11" s="335"/>
      <c r="AQ11" s="178"/>
      <c r="AR11" s="178"/>
      <c r="AS11" s="176"/>
      <c r="AT11" s="175"/>
      <c r="AU11" s="36"/>
      <c r="AV11" s="309"/>
      <c r="AW11" s="309"/>
      <c r="AX11" s="440"/>
      <c r="AY11" s="332"/>
      <c r="AZ11" s="332"/>
      <c r="BA11" s="309"/>
      <c r="BB11" s="440"/>
      <c r="BC11" s="36"/>
      <c r="BD11" s="36"/>
      <c r="BE11" s="236"/>
      <c r="BF11" s="440"/>
      <c r="BG11" s="36"/>
      <c r="BH11" s="36"/>
      <c r="BI11" s="236"/>
      <c r="BJ11" s="236"/>
    </row>
    <row r="12" spans="1:62" s="58" customFormat="1" ht="17.100000000000001" customHeight="1" x14ac:dyDescent="0.25">
      <c r="A12" s="373" t="s">
        <v>58</v>
      </c>
      <c r="B12" s="370" t="s">
        <v>218</v>
      </c>
      <c r="C12" s="311" t="s">
        <v>144</v>
      </c>
      <c r="D12" s="311">
        <v>45</v>
      </c>
      <c r="E12" s="215"/>
      <c r="F12" s="161">
        <f>D12/35</f>
        <v>1.2857142857142858</v>
      </c>
      <c r="G12" s="161"/>
      <c r="H12" s="132"/>
      <c r="I12" s="427" t="s">
        <v>222</v>
      </c>
      <c r="J12" s="311" t="s">
        <v>223</v>
      </c>
      <c r="K12" s="311">
        <v>20</v>
      </c>
      <c r="L12" s="214"/>
      <c r="M12" s="214"/>
      <c r="N12" s="165">
        <f>K12/100</f>
        <v>0.2</v>
      </c>
      <c r="O12" s="132"/>
      <c r="P12" s="370" t="s">
        <v>269</v>
      </c>
      <c r="Q12" s="98" t="s">
        <v>159</v>
      </c>
      <c r="R12" s="98">
        <v>100</v>
      </c>
      <c r="S12" s="311"/>
      <c r="T12" s="311">
        <f>R12*0.5/40</f>
        <v>1.25</v>
      </c>
      <c r="U12" s="98"/>
      <c r="V12" s="132"/>
      <c r="W12" s="370" t="s">
        <v>171</v>
      </c>
      <c r="X12" s="98" t="s">
        <v>172</v>
      </c>
      <c r="Y12" s="98">
        <v>45</v>
      </c>
      <c r="Z12" s="95"/>
      <c r="AA12" s="95"/>
      <c r="AB12" s="98">
        <f>Y12/100</f>
        <v>0.45</v>
      </c>
      <c r="AC12" s="103"/>
      <c r="AD12" s="439" t="s">
        <v>308</v>
      </c>
      <c r="AE12" s="4" t="s">
        <v>213</v>
      </c>
      <c r="AF12" s="39">
        <v>70</v>
      </c>
      <c r="AG12" s="164"/>
      <c r="AH12" s="165">
        <f>AF12/140</f>
        <v>0.5</v>
      </c>
      <c r="AI12" s="165"/>
      <c r="AJ12" s="132"/>
      <c r="AM12" s="236"/>
      <c r="AN12" s="102"/>
      <c r="AO12" s="75"/>
      <c r="AP12" s="236"/>
      <c r="AQ12" s="336"/>
      <c r="AR12" s="178"/>
      <c r="AS12" s="178"/>
      <c r="AT12" s="175"/>
      <c r="AU12" s="309"/>
      <c r="AV12" s="36"/>
      <c r="AW12" s="309"/>
      <c r="AX12" s="440"/>
      <c r="AY12" s="36"/>
      <c r="AZ12" s="36"/>
      <c r="BA12" s="309"/>
      <c r="BB12" s="440"/>
      <c r="BC12" s="36"/>
      <c r="BD12" s="36"/>
      <c r="BE12" s="236"/>
      <c r="BF12" s="440"/>
      <c r="BG12" s="309"/>
      <c r="BH12" s="309"/>
      <c r="BI12" s="236"/>
      <c r="BJ12" s="236"/>
    </row>
    <row r="13" spans="1:62" s="58" customFormat="1" ht="17.100000000000001" customHeight="1" x14ac:dyDescent="0.25">
      <c r="A13" s="374"/>
      <c r="B13" s="371"/>
      <c r="C13" s="311" t="s">
        <v>219</v>
      </c>
      <c r="D13" s="25">
        <v>20</v>
      </c>
      <c r="E13" s="215"/>
      <c r="F13" s="215"/>
      <c r="G13" s="161">
        <f>D13/100</f>
        <v>0.2</v>
      </c>
      <c r="H13" s="132"/>
      <c r="I13" s="428"/>
      <c r="J13" s="25" t="s">
        <v>265</v>
      </c>
      <c r="K13" s="105">
        <v>25</v>
      </c>
      <c r="L13" s="214">
        <f>K13/70</f>
        <v>0.35714285714285715</v>
      </c>
      <c r="M13" s="165"/>
      <c r="N13" s="165"/>
      <c r="O13" s="132"/>
      <c r="P13" s="371"/>
      <c r="Q13" s="128" t="s">
        <v>145</v>
      </c>
      <c r="R13" s="25"/>
      <c r="S13" s="311"/>
      <c r="T13" s="98"/>
      <c r="U13" s="311"/>
      <c r="V13" s="211"/>
      <c r="W13" s="371"/>
      <c r="X13" s="96" t="s">
        <v>21</v>
      </c>
      <c r="Y13" s="98">
        <v>15</v>
      </c>
      <c r="Z13" s="95"/>
      <c r="AA13" s="337">
        <f>Y13/35</f>
        <v>0.42857142857142855</v>
      </c>
      <c r="AB13" s="98"/>
      <c r="AC13" s="211"/>
      <c r="AD13" s="439"/>
      <c r="AE13" s="39" t="s">
        <v>75</v>
      </c>
      <c r="AF13" s="39">
        <v>12</v>
      </c>
      <c r="AG13" s="165"/>
      <c r="AH13" s="165">
        <f>AF13*0.8/35</f>
        <v>0.2742857142857143</v>
      </c>
      <c r="AI13" s="165"/>
      <c r="AJ13" s="132"/>
      <c r="AM13" s="236"/>
      <c r="AN13" s="102"/>
      <c r="AO13" s="75"/>
      <c r="AP13" s="75"/>
      <c r="AQ13" s="336"/>
      <c r="AR13" s="336"/>
      <c r="AS13" s="336"/>
      <c r="AT13" s="175"/>
      <c r="AU13" s="36"/>
      <c r="AV13" s="36"/>
      <c r="AW13" s="309"/>
      <c r="AX13" s="440"/>
      <c r="AY13" s="309"/>
      <c r="AZ13" s="36"/>
      <c r="BA13" s="309"/>
      <c r="BB13" s="440"/>
      <c r="BC13" s="309"/>
      <c r="BD13" s="309"/>
      <c r="BE13" s="236"/>
      <c r="BF13" s="440"/>
      <c r="BG13" s="36"/>
      <c r="BH13" s="309"/>
      <c r="BI13" s="236"/>
      <c r="BJ13" s="236"/>
    </row>
    <row r="14" spans="1:62" s="58" customFormat="1" ht="17.100000000000001" customHeight="1" x14ac:dyDescent="0.25">
      <c r="A14" s="374"/>
      <c r="B14" s="371"/>
      <c r="C14" s="311" t="s">
        <v>264</v>
      </c>
      <c r="D14" s="311">
        <v>15</v>
      </c>
      <c r="E14" s="215"/>
      <c r="F14" s="161"/>
      <c r="G14" s="215">
        <f>D14/100</f>
        <v>0.15</v>
      </c>
      <c r="H14" s="132"/>
      <c r="I14" s="428"/>
      <c r="J14" s="108" t="s">
        <v>216</v>
      </c>
      <c r="K14" s="25">
        <v>5</v>
      </c>
      <c r="L14" s="165"/>
      <c r="M14" s="165"/>
      <c r="N14" s="165">
        <f t="shared" ref="N14" si="0">K14/100</f>
        <v>0.05</v>
      </c>
      <c r="O14" s="132"/>
      <c r="P14" s="371"/>
      <c r="Q14" s="209"/>
      <c r="R14" s="225"/>
      <c r="S14" s="311"/>
      <c r="T14" s="311"/>
      <c r="U14" s="98"/>
      <c r="V14" s="211"/>
      <c r="W14" s="371"/>
      <c r="X14" s="25" t="s">
        <v>76</v>
      </c>
      <c r="Y14" s="25" t="s">
        <v>18</v>
      </c>
      <c r="Z14" s="95"/>
      <c r="AA14" s="95"/>
      <c r="AB14" s="98"/>
      <c r="AC14" s="103"/>
      <c r="AD14" s="439"/>
      <c r="AE14" s="4" t="s">
        <v>150</v>
      </c>
      <c r="AF14" s="39" t="s">
        <v>164</v>
      </c>
      <c r="AG14" s="166"/>
      <c r="AH14" s="165"/>
      <c r="AI14" s="165"/>
      <c r="AJ14" s="132"/>
      <c r="AM14" s="102"/>
      <c r="AN14" s="102"/>
      <c r="AO14" s="36"/>
      <c r="AP14" s="309"/>
      <c r="AQ14" s="338"/>
      <c r="AR14" s="338"/>
      <c r="AS14" s="176"/>
      <c r="AT14" s="175"/>
      <c r="AU14" s="309"/>
      <c r="AV14" s="309"/>
      <c r="AW14" s="309"/>
      <c r="AX14" s="440"/>
      <c r="AY14" s="309"/>
      <c r="AZ14" s="36"/>
      <c r="BA14" s="309"/>
      <c r="BB14" s="440"/>
      <c r="BC14" s="309"/>
      <c r="BD14" s="309"/>
      <c r="BE14" s="236"/>
      <c r="BF14" s="440"/>
      <c r="BG14" s="36"/>
      <c r="BH14" s="309"/>
      <c r="BI14" s="236"/>
      <c r="BJ14" s="236"/>
    </row>
    <row r="15" spans="1:62" s="58" customFormat="1" ht="17.100000000000001" customHeight="1" x14ac:dyDescent="0.25">
      <c r="A15" s="374"/>
      <c r="B15" s="371"/>
      <c r="C15" s="25"/>
      <c r="D15" s="311"/>
      <c r="E15" s="233"/>
      <c r="F15" s="161"/>
      <c r="G15" s="215"/>
      <c r="H15" s="132"/>
      <c r="I15" s="428"/>
      <c r="J15" s="311" t="s">
        <v>21</v>
      </c>
      <c r="K15" s="311">
        <v>12</v>
      </c>
      <c r="L15" s="212"/>
      <c r="M15" s="212">
        <f>K15/35</f>
        <v>0.34285714285714286</v>
      </c>
      <c r="N15" s="165"/>
      <c r="O15" s="132"/>
      <c r="P15" s="371"/>
      <c r="Q15" s="25"/>
      <c r="R15" s="311"/>
      <c r="S15" s="311"/>
      <c r="T15" s="98"/>
      <c r="U15" s="311"/>
      <c r="V15" s="211"/>
      <c r="W15" s="371"/>
      <c r="X15" s="25" t="s">
        <v>188</v>
      </c>
      <c r="Y15" s="25">
        <v>5</v>
      </c>
      <c r="Z15" s="57"/>
      <c r="AA15" s="57"/>
      <c r="AB15" s="95">
        <f>Y15/100</f>
        <v>0.05</v>
      </c>
      <c r="AC15" s="33"/>
      <c r="AD15" s="439"/>
      <c r="AE15" s="4" t="s">
        <v>298</v>
      </c>
      <c r="AF15" s="39" t="s">
        <v>18</v>
      </c>
      <c r="AG15" s="166"/>
      <c r="AH15" s="166"/>
      <c r="AI15" s="165"/>
      <c r="AJ15" s="132"/>
      <c r="AM15" s="102"/>
      <c r="AN15" s="102"/>
      <c r="AO15" s="274"/>
      <c r="AP15" s="36"/>
      <c r="AQ15" s="338"/>
      <c r="AR15" s="338"/>
      <c r="AS15" s="338"/>
      <c r="AT15" s="175"/>
      <c r="AU15" s="309"/>
      <c r="AV15" s="309"/>
      <c r="AW15" s="309"/>
      <c r="AX15" s="440"/>
      <c r="AY15" s="36"/>
      <c r="AZ15" s="36"/>
      <c r="BA15" s="309"/>
      <c r="BB15" s="440"/>
      <c r="BC15" s="36"/>
      <c r="BD15" s="36"/>
      <c r="BE15" s="236"/>
      <c r="BF15" s="440"/>
      <c r="BG15" s="309"/>
      <c r="BH15" s="332"/>
      <c r="BI15" s="236"/>
      <c r="BJ15" s="236"/>
    </row>
    <row r="16" spans="1:62" s="58" customFormat="1" ht="17.100000000000001" customHeight="1" x14ac:dyDescent="0.25">
      <c r="A16" s="375"/>
      <c r="B16" s="372"/>
      <c r="C16" s="25"/>
      <c r="D16" s="311"/>
      <c r="E16" s="161"/>
      <c r="F16" s="161"/>
      <c r="G16" s="215"/>
      <c r="H16" s="132"/>
      <c r="I16" s="429"/>
      <c r="J16" s="311"/>
      <c r="K16" s="311"/>
      <c r="L16" s="212"/>
      <c r="M16" s="212"/>
      <c r="N16" s="212"/>
      <c r="O16" s="132"/>
      <c r="P16" s="372"/>
      <c r="Q16" s="25"/>
      <c r="R16" s="311"/>
      <c r="S16" s="311"/>
      <c r="T16" s="311"/>
      <c r="U16" s="98"/>
      <c r="V16" s="33"/>
      <c r="W16" s="372"/>
      <c r="X16" s="25"/>
      <c r="Y16" s="25"/>
      <c r="Z16" s="57"/>
      <c r="AA16" s="57"/>
      <c r="AB16" s="57"/>
      <c r="AC16" s="33"/>
      <c r="AD16" s="439"/>
      <c r="AE16" s="4"/>
      <c r="AF16" s="39"/>
      <c r="AG16" s="166"/>
      <c r="AH16" s="166"/>
      <c r="AI16" s="166"/>
      <c r="AJ16" s="132"/>
      <c r="AM16" s="102"/>
      <c r="AN16" s="102"/>
      <c r="AO16" s="274"/>
      <c r="AP16" s="36"/>
      <c r="AQ16" s="338"/>
      <c r="AR16" s="338"/>
      <c r="AS16" s="338"/>
      <c r="AT16" s="175"/>
      <c r="AU16" s="309"/>
      <c r="AV16" s="309"/>
      <c r="AW16" s="309"/>
      <c r="AX16" s="440"/>
      <c r="AY16" s="36"/>
      <c r="AZ16" s="36"/>
      <c r="BA16" s="309"/>
      <c r="BB16" s="440"/>
      <c r="BC16" s="236"/>
      <c r="BD16" s="236"/>
      <c r="BE16" s="236"/>
      <c r="BF16" s="440"/>
      <c r="BG16" s="36"/>
      <c r="BH16" s="36"/>
      <c r="BI16" s="236"/>
      <c r="BJ16" s="236"/>
    </row>
    <row r="17" spans="1:49" ht="16.5" customHeight="1" x14ac:dyDescent="0.25">
      <c r="A17" s="378" t="s">
        <v>28</v>
      </c>
      <c r="B17" s="421" t="s">
        <v>25</v>
      </c>
      <c r="C17" s="25" t="s">
        <v>85</v>
      </c>
      <c r="D17" s="25">
        <v>75</v>
      </c>
      <c r="E17" s="213"/>
      <c r="F17" s="213"/>
      <c r="G17" s="161">
        <f>D17/100</f>
        <v>0.75</v>
      </c>
      <c r="H17" s="132"/>
      <c r="I17" s="424" t="s">
        <v>82</v>
      </c>
      <c r="J17" s="25" t="s">
        <v>83</v>
      </c>
      <c r="K17" s="311">
        <v>75</v>
      </c>
      <c r="L17" s="213"/>
      <c r="M17" s="213"/>
      <c r="N17" s="161">
        <f>K17/100</f>
        <v>0.75</v>
      </c>
      <c r="O17" s="132"/>
      <c r="P17" s="424" t="s">
        <v>86</v>
      </c>
      <c r="Q17" s="25" t="s">
        <v>85</v>
      </c>
      <c r="R17" s="25">
        <v>75</v>
      </c>
      <c r="S17" s="99"/>
      <c r="T17" s="98"/>
      <c r="U17" s="98">
        <f>R17/100</f>
        <v>0.75</v>
      </c>
      <c r="V17" s="132"/>
      <c r="W17" s="424" t="s">
        <v>86</v>
      </c>
      <c r="X17" s="25" t="s">
        <v>83</v>
      </c>
      <c r="Y17" s="311">
        <v>75</v>
      </c>
      <c r="Z17" s="213"/>
      <c r="AA17" s="213"/>
      <c r="AB17" s="161">
        <f>Y17/100</f>
        <v>0.75</v>
      </c>
      <c r="AC17" s="132"/>
      <c r="AD17" s="421" t="s">
        <v>299</v>
      </c>
      <c r="AE17" s="25" t="s">
        <v>83</v>
      </c>
      <c r="AF17" s="311">
        <v>75</v>
      </c>
      <c r="AG17" s="167"/>
      <c r="AH17" s="167"/>
      <c r="AI17" s="161">
        <f>AF17/100</f>
        <v>0.75</v>
      </c>
      <c r="AJ17" s="132"/>
      <c r="AM17" s="102"/>
      <c r="AN17" s="102"/>
      <c r="AO17" s="274"/>
      <c r="AP17" s="309"/>
      <c r="AQ17" s="338"/>
      <c r="AR17" s="338"/>
      <c r="AS17" s="338"/>
      <c r="AT17" s="175"/>
    </row>
    <row r="18" spans="1:49" ht="16.5" customHeight="1" x14ac:dyDescent="0.25">
      <c r="A18" s="379"/>
      <c r="B18" s="422"/>
      <c r="C18" s="403" t="s">
        <v>12</v>
      </c>
      <c r="D18" s="25"/>
      <c r="E18" s="213"/>
      <c r="F18" s="213"/>
      <c r="G18" s="213"/>
      <c r="H18" s="132"/>
      <c r="I18" s="425"/>
      <c r="J18" s="403" t="s">
        <v>84</v>
      </c>
      <c r="K18" s="25"/>
      <c r="L18" s="213"/>
      <c r="M18" s="213"/>
      <c r="N18" s="213"/>
      <c r="O18" s="132"/>
      <c r="P18" s="425"/>
      <c r="Q18" s="403" t="s">
        <v>12</v>
      </c>
      <c r="R18" s="25"/>
      <c r="S18" s="99"/>
      <c r="T18" s="99"/>
      <c r="U18" s="99"/>
      <c r="V18" s="33"/>
      <c r="W18" s="425"/>
      <c r="X18" s="403" t="s">
        <v>84</v>
      </c>
      <c r="Y18" s="25"/>
      <c r="Z18" s="213"/>
      <c r="AA18" s="213"/>
      <c r="AB18" s="213"/>
      <c r="AC18" s="134"/>
      <c r="AD18" s="422"/>
      <c r="AE18" s="403" t="s">
        <v>78</v>
      </c>
      <c r="AF18" s="25"/>
      <c r="AG18" s="167"/>
      <c r="AH18" s="167"/>
      <c r="AI18" s="167"/>
      <c r="AJ18" s="132"/>
      <c r="AM18" s="102"/>
      <c r="AN18" s="102"/>
      <c r="AO18" s="274"/>
      <c r="AP18" s="309"/>
      <c r="AQ18" s="338"/>
      <c r="AR18" s="338"/>
      <c r="AS18" s="338"/>
      <c r="AT18" s="175"/>
    </row>
    <row r="19" spans="1:49" ht="16.5" customHeight="1" x14ac:dyDescent="0.25">
      <c r="A19" s="379"/>
      <c r="B19" s="422"/>
      <c r="C19" s="415"/>
      <c r="D19" s="25"/>
      <c r="E19" s="213"/>
      <c r="F19" s="213"/>
      <c r="G19" s="213"/>
      <c r="H19" s="132"/>
      <c r="I19" s="425"/>
      <c r="J19" s="415"/>
      <c r="K19" s="25"/>
      <c r="L19" s="213"/>
      <c r="M19" s="213"/>
      <c r="N19" s="213"/>
      <c r="O19" s="132"/>
      <c r="P19" s="425"/>
      <c r="Q19" s="415"/>
      <c r="R19" s="25"/>
      <c r="S19" s="155"/>
      <c r="T19" s="155"/>
      <c r="U19" s="155"/>
      <c r="V19" s="33"/>
      <c r="W19" s="425"/>
      <c r="X19" s="415"/>
      <c r="Y19" s="25"/>
      <c r="Z19" s="213"/>
      <c r="AA19" s="213"/>
      <c r="AB19" s="213"/>
      <c r="AC19" s="134"/>
      <c r="AD19" s="422"/>
      <c r="AE19" s="415"/>
      <c r="AF19" s="25"/>
      <c r="AG19" s="167"/>
      <c r="AH19" s="167"/>
      <c r="AI19" s="167"/>
      <c r="AJ19" s="132"/>
      <c r="AM19" s="309"/>
      <c r="AN19" s="309"/>
      <c r="AO19" s="309"/>
      <c r="AP19" s="309"/>
    </row>
    <row r="20" spans="1:49" ht="15.95" customHeight="1" x14ac:dyDescent="0.25">
      <c r="A20" s="379"/>
      <c r="B20" s="422"/>
      <c r="C20" s="415"/>
      <c r="D20" s="25"/>
      <c r="E20" s="213"/>
      <c r="F20" s="213"/>
      <c r="G20" s="213"/>
      <c r="H20" s="132"/>
      <c r="I20" s="425"/>
      <c r="J20" s="415"/>
      <c r="K20" s="25"/>
      <c r="L20" s="213"/>
      <c r="M20" s="213"/>
      <c r="N20" s="213"/>
      <c r="O20" s="132"/>
      <c r="P20" s="425"/>
      <c r="Q20" s="415"/>
      <c r="R20" s="25"/>
      <c r="S20" s="155"/>
      <c r="T20" s="155"/>
      <c r="U20" s="155"/>
      <c r="V20" s="33"/>
      <c r="W20" s="425"/>
      <c r="X20" s="415"/>
      <c r="Y20" s="25"/>
      <c r="Z20" s="213"/>
      <c r="AA20" s="213"/>
      <c r="AB20" s="213"/>
      <c r="AC20" s="134"/>
      <c r="AD20" s="422"/>
      <c r="AE20" s="415"/>
      <c r="AF20" s="311"/>
      <c r="AG20" s="167"/>
      <c r="AH20" s="167"/>
      <c r="AI20" s="167"/>
      <c r="AJ20" s="132"/>
      <c r="AM20" s="309"/>
      <c r="AN20" s="236"/>
      <c r="AO20" s="236"/>
      <c r="AP20" s="236"/>
    </row>
    <row r="21" spans="1:49" ht="17.100000000000001" customHeight="1" x14ac:dyDescent="0.25">
      <c r="A21" s="379"/>
      <c r="B21" s="423"/>
      <c r="C21" s="416"/>
      <c r="D21" s="25"/>
      <c r="E21" s="213"/>
      <c r="F21" s="213"/>
      <c r="G21" s="213"/>
      <c r="H21" s="132"/>
      <c r="I21" s="426"/>
      <c r="J21" s="416"/>
      <c r="K21" s="25"/>
      <c r="L21" s="213"/>
      <c r="M21" s="213"/>
      <c r="N21" s="213"/>
      <c r="O21" s="132"/>
      <c r="P21" s="426"/>
      <c r="Q21" s="416"/>
      <c r="R21" s="25"/>
      <c r="S21" s="155"/>
      <c r="T21" s="155"/>
      <c r="U21" s="155"/>
      <c r="V21" s="33"/>
      <c r="W21" s="426"/>
      <c r="X21" s="416"/>
      <c r="Y21" s="25"/>
      <c r="Z21" s="213"/>
      <c r="AA21" s="213"/>
      <c r="AB21" s="213"/>
      <c r="AC21" s="134"/>
      <c r="AD21" s="423"/>
      <c r="AE21" s="416"/>
      <c r="AF21" s="311"/>
      <c r="AG21" s="167"/>
      <c r="AH21" s="167"/>
      <c r="AI21" s="167"/>
      <c r="AJ21" s="132"/>
      <c r="AN21" s="58"/>
      <c r="AO21" s="58"/>
      <c r="AP21" s="58"/>
    </row>
    <row r="22" spans="1:49" s="58" customFormat="1" ht="17.100000000000001" customHeight="1" x14ac:dyDescent="0.25">
      <c r="A22" s="379" t="s">
        <v>35</v>
      </c>
      <c r="B22" s="433" t="s">
        <v>303</v>
      </c>
      <c r="C22" s="25" t="s">
        <v>213</v>
      </c>
      <c r="D22" s="25">
        <v>30</v>
      </c>
      <c r="E22" s="213"/>
      <c r="F22" s="213">
        <f>D22/140</f>
        <v>0.21428571428571427</v>
      </c>
      <c r="G22" s="161"/>
      <c r="H22" s="132"/>
      <c r="I22" s="370" t="s">
        <v>309</v>
      </c>
      <c r="J22" s="95"/>
      <c r="K22" s="311"/>
      <c r="L22" s="213"/>
      <c r="M22" s="213"/>
      <c r="N22" s="161">
        <f>K22/100</f>
        <v>0</v>
      </c>
      <c r="O22" s="132"/>
      <c r="P22" s="370" t="s">
        <v>147</v>
      </c>
      <c r="Q22" s="311" t="s">
        <v>148</v>
      </c>
      <c r="R22" s="311">
        <v>15</v>
      </c>
      <c r="S22" s="226">
        <f>R22/85</f>
        <v>0.17647058823529413</v>
      </c>
      <c r="T22" s="226"/>
      <c r="U22" s="98"/>
      <c r="V22" s="132"/>
      <c r="W22" s="370" t="s">
        <v>206</v>
      </c>
      <c r="X22" s="130" t="s">
        <v>160</v>
      </c>
      <c r="Y22" s="311">
        <v>30</v>
      </c>
      <c r="Z22" s="155"/>
      <c r="AA22" s="155"/>
      <c r="AB22" s="98">
        <f>Y22/100</f>
        <v>0.3</v>
      </c>
      <c r="AC22" s="339"/>
      <c r="AD22" s="441" t="s">
        <v>310</v>
      </c>
      <c r="AE22" s="343" t="s">
        <v>300</v>
      </c>
      <c r="AF22" s="343">
        <v>25</v>
      </c>
      <c r="AG22" s="167"/>
      <c r="AH22" s="167"/>
      <c r="AI22" s="161">
        <v>0.25</v>
      </c>
      <c r="AJ22" s="132"/>
      <c r="AL22" s="36"/>
      <c r="AM22" s="36"/>
      <c r="AN22" s="236"/>
      <c r="AO22" s="440"/>
      <c r="AP22" s="332"/>
      <c r="AQ22" s="332"/>
      <c r="AR22" s="236"/>
      <c r="AS22" s="236"/>
    </row>
    <row r="23" spans="1:49" s="58" customFormat="1" ht="17.100000000000001" customHeight="1" x14ac:dyDescent="0.25">
      <c r="A23" s="379"/>
      <c r="B23" s="434"/>
      <c r="C23" s="25" t="s">
        <v>17</v>
      </c>
      <c r="D23" s="25">
        <v>15</v>
      </c>
      <c r="E23" s="213"/>
      <c r="F23" s="213"/>
      <c r="G23" s="161">
        <f>D23/100</f>
        <v>0.15</v>
      </c>
      <c r="H23" s="132"/>
      <c r="I23" s="371"/>
      <c r="J23" s="95" t="s">
        <v>224</v>
      </c>
      <c r="K23" s="311">
        <v>15</v>
      </c>
      <c r="L23" s="213"/>
      <c r="M23" s="213"/>
      <c r="N23" s="161">
        <f>K23/100</f>
        <v>0.15</v>
      </c>
      <c r="O23" s="132"/>
      <c r="P23" s="371"/>
      <c r="Q23" s="311" t="s">
        <v>20</v>
      </c>
      <c r="R23" s="311">
        <v>15</v>
      </c>
      <c r="S23" s="226">
        <f>R23/90</f>
        <v>0.16666666666666666</v>
      </c>
      <c r="T23" s="226"/>
      <c r="U23" s="98"/>
      <c r="V23" s="132"/>
      <c r="W23" s="371"/>
      <c r="X23" s="130" t="s">
        <v>79</v>
      </c>
      <c r="Y23" s="311" t="s">
        <v>114</v>
      </c>
      <c r="Z23" s="155"/>
      <c r="AA23" s="155"/>
      <c r="AB23" s="155"/>
      <c r="AC23" s="339"/>
      <c r="AD23" s="442"/>
      <c r="AE23" s="343" t="s">
        <v>301</v>
      </c>
      <c r="AF23" s="39" t="s">
        <v>164</v>
      </c>
      <c r="AG23" s="167"/>
      <c r="AH23" s="167"/>
      <c r="AI23" s="167"/>
      <c r="AJ23" s="132"/>
      <c r="AL23" s="36"/>
      <c r="AM23" s="36"/>
      <c r="AN23" s="236"/>
      <c r="AO23" s="440"/>
      <c r="AP23" s="309"/>
      <c r="AQ23" s="309"/>
      <c r="AR23" s="236"/>
      <c r="AS23" s="236"/>
    </row>
    <row r="24" spans="1:49" s="58" customFormat="1" ht="17.100000000000001" customHeight="1" x14ac:dyDescent="0.25">
      <c r="A24" s="379"/>
      <c r="B24" s="434"/>
      <c r="C24" s="25" t="s">
        <v>150</v>
      </c>
      <c r="D24" s="25" t="s">
        <v>217</v>
      </c>
      <c r="E24" s="213"/>
      <c r="F24" s="213"/>
      <c r="G24" s="213"/>
      <c r="H24" s="132"/>
      <c r="I24" s="371"/>
      <c r="J24" s="95" t="s">
        <v>167</v>
      </c>
      <c r="K24" s="311">
        <v>20</v>
      </c>
      <c r="L24" s="213"/>
      <c r="M24" s="213">
        <f>K24*0.65/35</f>
        <v>0.37142857142857144</v>
      </c>
      <c r="N24" s="213"/>
      <c r="O24" s="132"/>
      <c r="P24" s="371"/>
      <c r="Q24" s="311" t="s">
        <v>50</v>
      </c>
      <c r="R24" s="311">
        <v>17</v>
      </c>
      <c r="S24" s="226"/>
      <c r="T24" s="226">
        <f>R24/55</f>
        <v>0.30909090909090908</v>
      </c>
      <c r="U24" s="98"/>
      <c r="V24" s="132"/>
      <c r="W24" s="371"/>
      <c r="X24" s="25" t="s">
        <v>207</v>
      </c>
      <c r="Y24" s="25">
        <v>15</v>
      </c>
      <c r="Z24" s="155"/>
      <c r="AA24" s="226">
        <f>Y24*0.65/35</f>
        <v>0.27857142857142858</v>
      </c>
      <c r="AB24" s="155"/>
      <c r="AC24" s="339"/>
      <c r="AD24" s="442"/>
      <c r="AE24" s="130" t="s">
        <v>302</v>
      </c>
      <c r="AF24" s="39">
        <v>15</v>
      </c>
      <c r="AG24" s="167"/>
      <c r="AH24" s="167">
        <v>0.27857142857142858</v>
      </c>
      <c r="AI24" s="167"/>
      <c r="AJ24" s="132"/>
      <c r="AL24" s="36"/>
      <c r="AM24" s="36"/>
      <c r="AN24" s="236"/>
      <c r="AO24" s="440"/>
      <c r="AP24" s="36"/>
      <c r="AQ24" s="309"/>
      <c r="AR24" s="236"/>
      <c r="AS24" s="236"/>
    </row>
    <row r="25" spans="1:49" s="58" customFormat="1" ht="17.100000000000001" customHeight="1" x14ac:dyDescent="0.25">
      <c r="A25" s="379"/>
      <c r="B25" s="434"/>
      <c r="C25" s="149"/>
      <c r="D25" s="311"/>
      <c r="E25" s="213"/>
      <c r="F25" s="213"/>
      <c r="G25" s="213"/>
      <c r="H25" s="33"/>
      <c r="I25" s="371"/>
      <c r="J25" s="57"/>
      <c r="K25" s="311"/>
      <c r="L25" s="213"/>
      <c r="M25" s="213"/>
      <c r="N25" s="213"/>
      <c r="O25" s="33"/>
      <c r="P25" s="371"/>
      <c r="Q25" s="311" t="s">
        <v>77</v>
      </c>
      <c r="R25" s="311">
        <v>20</v>
      </c>
      <c r="S25" s="155"/>
      <c r="T25" s="155"/>
      <c r="U25" s="98">
        <f>R25/100</f>
        <v>0.2</v>
      </c>
      <c r="V25" s="132"/>
      <c r="W25" s="371"/>
      <c r="X25" s="25"/>
      <c r="Y25" s="25"/>
      <c r="Z25" s="155"/>
      <c r="AA25" s="226"/>
      <c r="AB25" s="155"/>
      <c r="AC25" s="339"/>
      <c r="AD25" s="442"/>
      <c r="AE25" s="4"/>
      <c r="AF25" s="4"/>
      <c r="AG25" s="167"/>
      <c r="AH25" s="167"/>
      <c r="AI25" s="167"/>
      <c r="AJ25" s="132"/>
      <c r="AL25" s="36"/>
      <c r="AM25" s="36"/>
      <c r="AN25" s="236"/>
      <c r="AO25" s="440"/>
      <c r="AP25" s="36"/>
      <c r="AQ25" s="332"/>
      <c r="AR25" s="236"/>
      <c r="AS25" s="236"/>
    </row>
    <row r="26" spans="1:49" s="58" customFormat="1" ht="17.100000000000001" customHeight="1" x14ac:dyDescent="0.25">
      <c r="A26" s="379"/>
      <c r="B26" s="435"/>
      <c r="C26" s="53"/>
      <c r="D26" s="311"/>
      <c r="E26" s="213"/>
      <c r="F26" s="213"/>
      <c r="G26" s="213"/>
      <c r="H26" s="33"/>
      <c r="I26" s="372"/>
      <c r="K26" s="311"/>
      <c r="L26" s="213"/>
      <c r="M26" s="213"/>
      <c r="N26" s="213"/>
      <c r="O26" s="33"/>
      <c r="P26" s="372"/>
      <c r="Q26" s="311" t="s">
        <v>74</v>
      </c>
      <c r="R26" s="311">
        <v>10</v>
      </c>
      <c r="S26" s="155"/>
      <c r="T26" s="155"/>
      <c r="U26" s="155">
        <v>0.1</v>
      </c>
      <c r="V26" s="33"/>
      <c r="W26" s="372"/>
      <c r="X26" s="25"/>
      <c r="Y26" s="25"/>
      <c r="Z26" s="155"/>
      <c r="AA26" s="155"/>
      <c r="AB26" s="155"/>
      <c r="AC26" s="339"/>
      <c r="AD26" s="443"/>
      <c r="AE26" s="4"/>
      <c r="AF26" s="4"/>
      <c r="AG26" s="167"/>
      <c r="AH26" s="167"/>
      <c r="AI26" s="167"/>
      <c r="AJ26" s="33"/>
      <c r="AL26" s="36"/>
      <c r="AM26" s="36"/>
      <c r="AN26" s="236"/>
      <c r="AO26" s="440"/>
      <c r="AP26" s="36"/>
      <c r="AQ26" s="309"/>
      <c r="AR26" s="236"/>
      <c r="AS26" s="236"/>
    </row>
    <row r="27" spans="1:49" s="58" customFormat="1" x14ac:dyDescent="0.25">
      <c r="A27" s="308" t="s">
        <v>51</v>
      </c>
      <c r="B27" s="308" t="s">
        <v>61</v>
      </c>
      <c r="C27" s="95"/>
      <c r="D27" s="95"/>
      <c r="E27" s="168"/>
      <c r="F27" s="168"/>
      <c r="G27" s="168"/>
      <c r="H27" s="33"/>
      <c r="I27" s="74" t="s">
        <v>61</v>
      </c>
      <c r="J27" s="95" t="s">
        <v>51</v>
      </c>
      <c r="K27" s="95" t="s">
        <v>69</v>
      </c>
      <c r="L27" s="168"/>
      <c r="M27" s="168"/>
      <c r="N27" s="168"/>
      <c r="O27" s="33"/>
      <c r="P27" s="95" t="s">
        <v>61</v>
      </c>
      <c r="Q27" s="95" t="s">
        <v>151</v>
      </c>
      <c r="R27" s="95" t="s">
        <v>111</v>
      </c>
      <c r="S27" s="168"/>
      <c r="T27" s="168"/>
      <c r="U27" s="168"/>
      <c r="V27" s="38"/>
      <c r="W27" s="95" t="s">
        <v>61</v>
      </c>
      <c r="X27" s="95" t="s">
        <v>51</v>
      </c>
      <c r="Y27" s="95" t="s">
        <v>69</v>
      </c>
      <c r="Z27" s="168"/>
      <c r="AA27" s="168"/>
      <c r="AB27" s="168"/>
      <c r="AC27" s="33"/>
      <c r="AD27" s="74" t="s">
        <v>61</v>
      </c>
      <c r="AE27" s="95"/>
      <c r="AF27" s="95"/>
      <c r="AG27" s="168"/>
      <c r="AH27" s="168"/>
      <c r="AI27" s="168"/>
      <c r="AJ27" s="33"/>
      <c r="AK27" s="236"/>
      <c r="AL27" s="236"/>
      <c r="AP27" s="75"/>
      <c r="AQ27" s="75"/>
      <c r="AR27" s="236"/>
      <c r="AS27" s="236"/>
      <c r="AT27" s="236"/>
    </row>
    <row r="28" spans="1:49" s="58" customFormat="1" ht="17.25" thickBot="1" x14ac:dyDescent="0.3">
      <c r="A28" s="258" t="s">
        <v>15</v>
      </c>
      <c r="B28" s="76" t="s">
        <v>0</v>
      </c>
      <c r="C28" s="232">
        <f>月菜單!I7</f>
        <v>0</v>
      </c>
      <c r="D28" s="78"/>
      <c r="E28" s="169"/>
      <c r="F28" s="169"/>
      <c r="G28" s="169"/>
      <c r="H28" s="38"/>
      <c r="I28" s="76" t="s">
        <v>0</v>
      </c>
      <c r="J28" s="77"/>
      <c r="K28" s="78"/>
      <c r="L28" s="169"/>
      <c r="M28" s="169"/>
      <c r="N28" s="169"/>
      <c r="O28" s="79"/>
      <c r="P28" s="150" t="s">
        <v>0</v>
      </c>
      <c r="Q28" s="95"/>
      <c r="R28" s="95"/>
      <c r="S28" s="169"/>
      <c r="T28" s="169"/>
      <c r="U28" s="169"/>
      <c r="V28" s="38"/>
      <c r="W28" s="74" t="s">
        <v>0</v>
      </c>
      <c r="X28" s="80"/>
      <c r="Y28" s="78"/>
      <c r="Z28" s="169"/>
      <c r="AA28" s="169"/>
      <c r="AB28" s="169"/>
      <c r="AC28" s="33"/>
      <c r="AD28" s="76" t="s">
        <v>0</v>
      </c>
      <c r="AE28" s="77" t="str">
        <f>月菜單!I11</f>
        <v>100%果汁</v>
      </c>
      <c r="AF28" s="72" t="s">
        <v>116</v>
      </c>
      <c r="AG28" s="169"/>
      <c r="AH28" s="169"/>
      <c r="AI28" s="169"/>
      <c r="AJ28" s="33"/>
      <c r="AL28" s="236"/>
      <c r="AM28" s="236"/>
      <c r="AN28" s="236"/>
      <c r="AO28" s="236"/>
      <c r="AP28" s="236"/>
      <c r="AQ28" s="236"/>
    </row>
    <row r="29" spans="1:49" s="58" customFormat="1" ht="18" customHeight="1" x14ac:dyDescent="0.25">
      <c r="A29" s="357" t="s">
        <v>14</v>
      </c>
      <c r="B29" s="406" t="s">
        <v>88</v>
      </c>
      <c r="C29" s="411"/>
      <c r="D29" s="259"/>
      <c r="E29" s="260">
        <f>SUM(E5:E28)</f>
        <v>5.4857142857142858</v>
      </c>
      <c r="F29" s="260">
        <f>SUM(F5:F28)</f>
        <v>3.125</v>
      </c>
      <c r="G29" s="260">
        <f>SUM(G5:G28)</f>
        <v>1.45</v>
      </c>
      <c r="H29" s="261"/>
      <c r="I29" s="406" t="s">
        <v>88</v>
      </c>
      <c r="J29" s="407"/>
      <c r="K29" s="251"/>
      <c r="L29" s="260">
        <f>SUM(L5:L28)</f>
        <v>5.3571428571428568</v>
      </c>
      <c r="M29" s="260">
        <f>SUM(M5:M28)</f>
        <v>2.5714285714285716</v>
      </c>
      <c r="N29" s="260">
        <f>SUM(N5:N28)</f>
        <v>1.55</v>
      </c>
      <c r="O29" s="262"/>
      <c r="P29" s="406" t="s">
        <v>88</v>
      </c>
      <c r="Q29" s="407"/>
      <c r="R29" s="281"/>
      <c r="S29" s="260">
        <f>SUM(S5:S28)</f>
        <v>5.6764705882352944</v>
      </c>
      <c r="T29" s="260">
        <f>SUM(T5:T28)</f>
        <v>3.0162337662337664</v>
      </c>
      <c r="U29" s="260">
        <f>SUM(U5:U26)</f>
        <v>1.6</v>
      </c>
      <c r="V29" s="261"/>
      <c r="W29" s="406" t="s">
        <v>88</v>
      </c>
      <c r="X29" s="414"/>
      <c r="Y29" s="259"/>
      <c r="Z29" s="260">
        <f>SUM(Z5:Z28)</f>
        <v>6.3888888888888893</v>
      </c>
      <c r="AA29" s="260">
        <f>SUM(AA5:AA28)</f>
        <v>2.6357142857142857</v>
      </c>
      <c r="AB29" s="260">
        <f>SUM(AB5:AB28)</f>
        <v>1.7500000000000002</v>
      </c>
      <c r="AC29" s="261"/>
      <c r="AD29" s="406" t="s">
        <v>88</v>
      </c>
      <c r="AE29" s="407"/>
      <c r="AF29" s="281"/>
      <c r="AG29" s="260">
        <f>SUM(AG5:AG28)</f>
        <v>5</v>
      </c>
      <c r="AH29" s="260">
        <f>SUM(AH5:AH28)</f>
        <v>2.7195238095238099</v>
      </c>
      <c r="AI29" s="260">
        <f>SUM(AI5:AI28)</f>
        <v>1.38</v>
      </c>
      <c r="AJ29" s="282"/>
      <c r="AL29" s="185"/>
      <c r="AM29" s="185"/>
      <c r="AN29" s="181"/>
      <c r="AO29" s="181"/>
      <c r="AP29" s="181"/>
      <c r="AQ29" s="181"/>
      <c r="AR29" s="309"/>
      <c r="AS29" s="309"/>
      <c r="AT29" s="186"/>
      <c r="AU29" s="186"/>
      <c r="AV29" s="186"/>
      <c r="AW29" s="186"/>
    </row>
    <row r="30" spans="1:49" s="58" customFormat="1" ht="18" customHeight="1" x14ac:dyDescent="0.25">
      <c r="A30" s="358"/>
      <c r="B30" s="360" t="s">
        <v>63</v>
      </c>
      <c r="C30" s="361"/>
      <c r="D30" s="194">
        <f>E29</f>
        <v>5.4857142857142858</v>
      </c>
      <c r="E30" s="155"/>
      <c r="F30" s="155"/>
      <c r="G30" s="155"/>
      <c r="H30" s="81"/>
      <c r="I30" s="412" t="s">
        <v>63</v>
      </c>
      <c r="J30" s="361"/>
      <c r="K30" s="194">
        <f>L29</f>
        <v>5.3571428571428568</v>
      </c>
      <c r="L30" s="155"/>
      <c r="M30" s="155"/>
      <c r="N30" s="155"/>
      <c r="O30" s="195"/>
      <c r="P30" s="360" t="s">
        <v>63</v>
      </c>
      <c r="Q30" s="361"/>
      <c r="R30" s="194">
        <f>S29</f>
        <v>5.6764705882352944</v>
      </c>
      <c r="S30" s="155"/>
      <c r="T30" s="155"/>
      <c r="U30" s="155"/>
      <c r="V30" s="81"/>
      <c r="W30" s="360" t="s">
        <v>63</v>
      </c>
      <c r="X30" s="361"/>
      <c r="Y30" s="194">
        <f>Z29</f>
        <v>6.3888888888888893</v>
      </c>
      <c r="Z30" s="155"/>
      <c r="AA30" s="155"/>
      <c r="AB30" s="155"/>
      <c r="AC30" s="33"/>
      <c r="AD30" s="360" t="s">
        <v>63</v>
      </c>
      <c r="AE30" s="361"/>
      <c r="AF30" s="194">
        <f>AG29</f>
        <v>5</v>
      </c>
      <c r="AG30" s="155"/>
      <c r="AH30" s="155"/>
      <c r="AI30" s="155"/>
      <c r="AJ30" s="33"/>
      <c r="AL30" s="185"/>
      <c r="AM30" s="185"/>
      <c r="AN30" s="175"/>
      <c r="AO30" s="175"/>
      <c r="AP30" s="175"/>
      <c r="AQ30" s="175"/>
      <c r="AR30" s="309"/>
      <c r="AS30" s="309"/>
      <c r="AT30" s="186"/>
      <c r="AU30" s="186"/>
      <c r="AV30" s="186"/>
      <c r="AW30" s="186"/>
    </row>
    <row r="31" spans="1:49" s="58" customFormat="1" ht="18" customHeight="1" x14ac:dyDescent="0.25">
      <c r="A31" s="358"/>
      <c r="B31" s="360" t="s">
        <v>64</v>
      </c>
      <c r="C31" s="361"/>
      <c r="D31" s="82">
        <f>F29</f>
        <v>3.125</v>
      </c>
      <c r="E31" s="156"/>
      <c r="F31" s="156"/>
      <c r="G31" s="156"/>
      <c r="H31" s="81"/>
      <c r="I31" s="197" t="s">
        <v>104</v>
      </c>
      <c r="J31" s="95"/>
      <c r="K31" s="82">
        <f>M29</f>
        <v>2.5714285714285716</v>
      </c>
      <c r="L31" s="156"/>
      <c r="M31" s="156"/>
      <c r="N31" s="156"/>
      <c r="O31" s="38"/>
      <c r="P31" s="360" t="s">
        <v>64</v>
      </c>
      <c r="Q31" s="361"/>
      <c r="R31" s="82">
        <f>T29</f>
        <v>3.0162337662337664</v>
      </c>
      <c r="S31" s="156"/>
      <c r="T31" s="156"/>
      <c r="U31" s="156"/>
      <c r="V31" s="81"/>
      <c r="W31" s="360" t="s">
        <v>64</v>
      </c>
      <c r="X31" s="361"/>
      <c r="Y31" s="82">
        <f>AA29</f>
        <v>2.6357142857142857</v>
      </c>
      <c r="Z31" s="156"/>
      <c r="AA31" s="156"/>
      <c r="AB31" s="156"/>
      <c r="AC31" s="33"/>
      <c r="AD31" s="360" t="s">
        <v>64</v>
      </c>
      <c r="AE31" s="361"/>
      <c r="AF31" s="82">
        <f>AH29</f>
        <v>2.7195238095238099</v>
      </c>
      <c r="AG31" s="156"/>
      <c r="AH31" s="156"/>
      <c r="AI31" s="156"/>
      <c r="AJ31" s="33"/>
      <c r="AL31" s="185"/>
      <c r="AM31" s="185"/>
      <c r="AN31" s="175"/>
      <c r="AO31" s="175"/>
      <c r="AP31" s="175"/>
      <c r="AQ31" s="175"/>
      <c r="AR31" s="309"/>
      <c r="AS31" s="309"/>
      <c r="AT31" s="186"/>
      <c r="AU31" s="186"/>
      <c r="AV31" s="186"/>
      <c r="AW31" s="186"/>
    </row>
    <row r="32" spans="1:49" s="58" customFormat="1" ht="18" customHeight="1" x14ac:dyDescent="0.25">
      <c r="A32" s="358"/>
      <c r="B32" s="360" t="s">
        <v>311</v>
      </c>
      <c r="C32" s="361"/>
      <c r="D32" s="82">
        <f>G29</f>
        <v>1.45</v>
      </c>
      <c r="E32" s="156"/>
      <c r="F32" s="156"/>
      <c r="G32" s="156"/>
      <c r="H32" s="81"/>
      <c r="I32" s="412" t="s">
        <v>311</v>
      </c>
      <c r="J32" s="361"/>
      <c r="K32" s="82">
        <f>N29</f>
        <v>1.55</v>
      </c>
      <c r="L32" s="156"/>
      <c r="M32" s="156"/>
      <c r="N32" s="156"/>
      <c r="O32" s="172"/>
      <c r="P32" s="360" t="s">
        <v>311</v>
      </c>
      <c r="Q32" s="361"/>
      <c r="R32" s="82">
        <f>U29</f>
        <v>1.6</v>
      </c>
      <c r="S32" s="156"/>
      <c r="T32" s="156"/>
      <c r="U32" s="156"/>
      <c r="V32" s="81"/>
      <c r="W32" s="360" t="s">
        <v>311</v>
      </c>
      <c r="X32" s="361"/>
      <c r="Y32" s="82">
        <f>AB29</f>
        <v>1.7500000000000002</v>
      </c>
      <c r="Z32" s="156"/>
      <c r="AA32" s="156"/>
      <c r="AB32" s="156"/>
      <c r="AC32" s="33"/>
      <c r="AD32" s="360" t="s">
        <v>311</v>
      </c>
      <c r="AE32" s="361"/>
      <c r="AF32" s="82">
        <f>AI29</f>
        <v>1.38</v>
      </c>
      <c r="AG32" s="156"/>
      <c r="AH32" s="156"/>
      <c r="AI32" s="156"/>
      <c r="AJ32" s="33"/>
      <c r="AL32" s="185"/>
      <c r="AM32" s="185"/>
      <c r="AN32" s="182"/>
      <c r="AO32" s="182"/>
      <c r="AP32" s="182"/>
      <c r="AQ32" s="182"/>
      <c r="AR32" s="183"/>
      <c r="AS32" s="309"/>
      <c r="AT32" s="186"/>
      <c r="AU32" s="186"/>
      <c r="AV32" s="186"/>
      <c r="AW32" s="186"/>
    </row>
    <row r="33" spans="1:49" s="58" customFormat="1" ht="18" customHeight="1" x14ac:dyDescent="0.25">
      <c r="A33" s="358"/>
      <c r="B33" s="360" t="s">
        <v>312</v>
      </c>
      <c r="C33" s="361"/>
      <c r="D33" s="83"/>
      <c r="E33" s="133"/>
      <c r="F33" s="133"/>
      <c r="G33" s="133"/>
      <c r="H33" s="81"/>
      <c r="I33" s="412" t="s">
        <v>312</v>
      </c>
      <c r="J33" s="361"/>
      <c r="K33" s="83">
        <v>1</v>
      </c>
      <c r="L33" s="133"/>
      <c r="M33" s="133"/>
      <c r="N33" s="133"/>
      <c r="O33" s="38"/>
      <c r="P33" s="360" t="s">
        <v>312</v>
      </c>
      <c r="Q33" s="361"/>
      <c r="R33" s="83"/>
      <c r="S33" s="133"/>
      <c r="T33" s="133"/>
      <c r="U33" s="133"/>
      <c r="V33" s="81"/>
      <c r="W33" s="360" t="s">
        <v>312</v>
      </c>
      <c r="X33" s="361"/>
      <c r="Y33" s="83">
        <v>1</v>
      </c>
      <c r="Z33" s="133"/>
      <c r="AA33" s="133"/>
      <c r="AB33" s="133"/>
      <c r="AC33" s="33"/>
      <c r="AD33" s="360" t="s">
        <v>312</v>
      </c>
      <c r="AE33" s="361"/>
      <c r="AF33" s="83"/>
      <c r="AG33" s="133"/>
      <c r="AH33" s="133"/>
      <c r="AI33" s="133"/>
      <c r="AJ33" s="33"/>
      <c r="AL33" s="199"/>
      <c r="AM33" s="199"/>
      <c r="AN33" s="184"/>
      <c r="AO33" s="184"/>
      <c r="AP33" s="184"/>
      <c r="AQ33" s="184"/>
      <c r="AR33" s="106"/>
      <c r="AS33" s="309"/>
      <c r="AT33" s="186"/>
      <c r="AU33" s="186"/>
      <c r="AV33" s="186"/>
      <c r="AW33" s="186"/>
    </row>
    <row r="34" spans="1:49" s="58" customFormat="1" ht="18" customHeight="1" x14ac:dyDescent="0.25">
      <c r="A34" s="358"/>
      <c r="B34" s="360" t="s">
        <v>65</v>
      </c>
      <c r="C34" s="361"/>
      <c r="D34" s="84"/>
      <c r="E34" s="157"/>
      <c r="F34" s="157"/>
      <c r="G34" s="157"/>
      <c r="H34" s="86"/>
      <c r="I34" s="413" t="s">
        <v>65</v>
      </c>
      <c r="J34" s="409"/>
      <c r="K34" s="84"/>
      <c r="L34" s="157"/>
      <c r="M34" s="157"/>
      <c r="N34" s="157"/>
      <c r="O34" s="174"/>
      <c r="P34" s="408" t="s">
        <v>65</v>
      </c>
      <c r="Q34" s="409"/>
      <c r="R34" s="84"/>
      <c r="S34" s="157"/>
      <c r="T34" s="157"/>
      <c r="U34" s="157"/>
      <c r="V34" s="86"/>
      <c r="W34" s="408" t="s">
        <v>65</v>
      </c>
      <c r="X34" s="409"/>
      <c r="Y34" s="84"/>
      <c r="Z34" s="157"/>
      <c r="AA34" s="157"/>
      <c r="AB34" s="157"/>
      <c r="AC34" s="85"/>
      <c r="AD34" s="408" t="s">
        <v>65</v>
      </c>
      <c r="AE34" s="409"/>
      <c r="AF34" s="84"/>
      <c r="AG34" s="157"/>
      <c r="AH34" s="157"/>
      <c r="AI34" s="157"/>
      <c r="AJ34" s="85"/>
      <c r="AL34" s="186"/>
      <c r="AM34" s="185"/>
      <c r="AN34" s="185"/>
      <c r="AO34" s="182"/>
      <c r="AP34" s="182"/>
      <c r="AQ34" s="182"/>
      <c r="AR34" s="182"/>
      <c r="AS34" s="185"/>
      <c r="AT34" s="236"/>
      <c r="AU34" s="236"/>
    </row>
    <row r="35" spans="1:49" s="37" customFormat="1" ht="18" customHeight="1" x14ac:dyDescent="0.25">
      <c r="A35" s="358"/>
      <c r="B35" s="360" t="s">
        <v>13</v>
      </c>
      <c r="C35" s="361"/>
      <c r="D35" s="87">
        <v>2.5</v>
      </c>
      <c r="E35" s="158"/>
      <c r="F35" s="158"/>
      <c r="G35" s="158"/>
      <c r="H35" s="89"/>
      <c r="I35" s="361" t="s">
        <v>13</v>
      </c>
      <c r="J35" s="410"/>
      <c r="K35" s="87" t="s">
        <v>66</v>
      </c>
      <c r="L35" s="158"/>
      <c r="M35" s="158"/>
      <c r="N35" s="158"/>
      <c r="O35" s="200"/>
      <c r="P35" s="360" t="s">
        <v>13</v>
      </c>
      <c r="Q35" s="361"/>
      <c r="R35" s="87" t="s">
        <v>66</v>
      </c>
      <c r="S35" s="158"/>
      <c r="T35" s="158"/>
      <c r="U35" s="158"/>
      <c r="V35" s="89"/>
      <c r="W35" s="360" t="s">
        <v>13</v>
      </c>
      <c r="X35" s="361"/>
      <c r="Y35" s="87" t="s">
        <v>66</v>
      </c>
      <c r="Z35" s="158"/>
      <c r="AA35" s="158"/>
      <c r="AB35" s="158"/>
      <c r="AC35" s="88"/>
      <c r="AD35" s="360" t="s">
        <v>13</v>
      </c>
      <c r="AE35" s="361"/>
      <c r="AF35" s="87" t="s">
        <v>66</v>
      </c>
      <c r="AG35" s="158"/>
      <c r="AH35" s="158"/>
      <c r="AI35" s="158"/>
      <c r="AJ35" s="89"/>
      <c r="AM35" s="199"/>
      <c r="AN35" s="199"/>
      <c r="AO35" s="184"/>
      <c r="AP35" s="184"/>
      <c r="AQ35" s="184"/>
      <c r="AR35" s="184"/>
      <c r="AS35" s="185"/>
      <c r="AT35" s="69"/>
      <c r="AU35" s="69"/>
    </row>
    <row r="36" spans="1:49" s="37" customFormat="1" ht="18" customHeight="1" thickBot="1" x14ac:dyDescent="0.3">
      <c r="A36" s="359"/>
      <c r="B36" s="365" t="s">
        <v>105</v>
      </c>
      <c r="C36" s="366"/>
      <c r="D36" s="90">
        <f>D30*70+D31*75+D32*25+D33*60+D35*45</f>
        <v>767.125</v>
      </c>
      <c r="E36" s="171"/>
      <c r="F36" s="171"/>
      <c r="G36" s="171"/>
      <c r="H36" s="93"/>
      <c r="I36" s="364" t="s">
        <v>105</v>
      </c>
      <c r="J36" s="363"/>
      <c r="K36" s="90">
        <f>K30*70+K31*75+K32*25+K33*60+K35*45</f>
        <v>779.10714285714289</v>
      </c>
      <c r="L36" s="171"/>
      <c r="M36" s="171"/>
      <c r="N36" s="171"/>
      <c r="O36" s="201"/>
      <c r="P36" s="362" t="s">
        <v>105</v>
      </c>
      <c r="Q36" s="363"/>
      <c r="R36" s="90">
        <f>R30*70+R31*75+R32*25+R33*60+R35*45+R34*120</f>
        <v>776.07047364400307</v>
      </c>
      <c r="S36" s="171"/>
      <c r="T36" s="171"/>
      <c r="U36" s="171"/>
      <c r="V36" s="92"/>
      <c r="W36" s="362" t="s">
        <v>105</v>
      </c>
      <c r="X36" s="363"/>
      <c r="Y36" s="90">
        <f>Y30*70+Y31*75+Y32*25+Y33*60+Y35*45</f>
        <v>861.15079365079362</v>
      </c>
      <c r="Z36" s="171"/>
      <c r="AA36" s="171"/>
      <c r="AB36" s="171"/>
      <c r="AC36" s="91"/>
      <c r="AD36" s="362" t="s">
        <v>105</v>
      </c>
      <c r="AE36" s="363"/>
      <c r="AF36" s="90">
        <f>AF30*70+AF31*75+AF32*25+AF33*60+AF35*45</f>
        <v>700.96428571428578</v>
      </c>
      <c r="AG36" s="171"/>
      <c r="AH36" s="171"/>
      <c r="AI36" s="171"/>
      <c r="AJ36" s="93"/>
      <c r="AM36" s="69"/>
      <c r="AN36" s="69"/>
      <c r="AO36" s="69"/>
      <c r="AP36" s="69"/>
      <c r="AQ36" s="69"/>
      <c r="AR36" s="69"/>
      <c r="AS36" s="69"/>
      <c r="AT36" s="69"/>
      <c r="AU36" s="69"/>
    </row>
    <row r="37" spans="1:49" s="60" customFormat="1" ht="26.25" customHeight="1" x14ac:dyDescent="0.3">
      <c r="A37" s="64"/>
      <c r="B37" s="64" t="s">
        <v>23</v>
      </c>
      <c r="C37" s="64"/>
      <c r="D37" s="62"/>
      <c r="E37" s="62" t="s">
        <v>33</v>
      </c>
      <c r="F37" s="62"/>
      <c r="G37" s="62" t="s">
        <v>34</v>
      </c>
      <c r="H37" s="62"/>
      <c r="I37" s="62"/>
      <c r="J37" s="62" t="s">
        <v>294</v>
      </c>
      <c r="K37" s="342"/>
      <c r="L37" s="342"/>
      <c r="M37" s="342"/>
      <c r="N37" s="342"/>
      <c r="O37" s="342"/>
      <c r="P37" s="59"/>
      <c r="Q37" s="59"/>
      <c r="R37" s="62" t="s">
        <v>296</v>
      </c>
      <c r="S37" s="310"/>
      <c r="T37" s="310"/>
      <c r="U37" s="310"/>
      <c r="V37" s="59"/>
      <c r="W37" s="59"/>
      <c r="Z37" s="310"/>
      <c r="AA37" s="310"/>
      <c r="AB37" s="310"/>
      <c r="AC37" s="62" t="s">
        <v>297</v>
      </c>
      <c r="AG37" s="310"/>
      <c r="AH37" s="310"/>
      <c r="AI37" s="310"/>
      <c r="AM37" s="94"/>
      <c r="AN37" s="94"/>
      <c r="AO37" s="94"/>
      <c r="AP37" s="94"/>
      <c r="AQ37" s="94"/>
    </row>
    <row r="38" spans="1:49" s="62" customFormat="1" ht="18" customHeight="1" x14ac:dyDescent="0.3">
      <c r="A38" s="420" t="s">
        <v>59</v>
      </c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340"/>
      <c r="T38" s="340"/>
      <c r="U38" s="340"/>
      <c r="V38" s="326"/>
      <c r="W38" s="341"/>
      <c r="X38" s="341"/>
      <c r="Y38" s="341"/>
      <c r="Z38" s="340"/>
      <c r="AA38" s="340"/>
      <c r="AB38" s="340"/>
      <c r="AC38" s="341"/>
      <c r="AD38" s="341"/>
      <c r="AE38" s="94"/>
      <c r="AF38" s="263"/>
      <c r="AG38" s="58"/>
      <c r="AH38" s="58"/>
      <c r="AI38" s="58"/>
      <c r="AJ38" s="263"/>
      <c r="AK38" s="263"/>
      <c r="AM38" s="61"/>
      <c r="AN38" s="61"/>
      <c r="AO38" s="61"/>
      <c r="AP38" s="61"/>
      <c r="AQ38" s="61"/>
    </row>
    <row r="39" spans="1:49" s="62" customFormat="1" ht="18" customHeight="1" x14ac:dyDescent="0.25">
      <c r="A39" s="356" t="s">
        <v>27</v>
      </c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  <c r="AE39" s="356"/>
      <c r="AF39" s="263"/>
      <c r="AG39" s="58"/>
      <c r="AH39" s="58"/>
      <c r="AI39" s="58"/>
      <c r="AJ39" s="263"/>
      <c r="AK39" s="263"/>
    </row>
    <row r="40" spans="1:49" ht="19.5" x14ac:dyDescent="0.3">
      <c r="A40" s="63" t="s">
        <v>67</v>
      </c>
      <c r="B40" s="62"/>
      <c r="C40" s="62"/>
      <c r="D40" s="62"/>
      <c r="E40" s="61"/>
      <c r="F40" s="61"/>
      <c r="G40" s="61"/>
      <c r="H40" s="62"/>
      <c r="I40" s="63"/>
      <c r="J40" s="63"/>
      <c r="K40" s="62"/>
      <c r="L40" s="61"/>
      <c r="M40" s="61"/>
      <c r="N40" s="61"/>
      <c r="O40" s="64"/>
      <c r="P40" s="64"/>
      <c r="Q40" s="64"/>
      <c r="R40" s="63"/>
      <c r="S40" s="61"/>
      <c r="T40" s="61"/>
      <c r="U40" s="61"/>
      <c r="V40" s="65"/>
      <c r="W40" s="326"/>
      <c r="X40" s="62"/>
      <c r="Y40" s="62"/>
      <c r="Z40" s="61"/>
      <c r="AA40" s="61"/>
      <c r="AB40" s="61"/>
      <c r="AC40" s="326"/>
      <c r="AD40" s="47"/>
      <c r="AE40" s="61"/>
    </row>
    <row r="43" spans="1:49" ht="16.5" customHeight="1" x14ac:dyDescent="0.25"/>
  </sheetData>
  <mergeCells count="101">
    <mergeCell ref="AO22:AO26"/>
    <mergeCell ref="W22:W26"/>
    <mergeCell ref="AD22:AD26"/>
    <mergeCell ref="X18:X21"/>
    <mergeCell ref="AL5:AL6"/>
    <mergeCell ref="AX5:AX6"/>
    <mergeCell ref="BB5:BB6"/>
    <mergeCell ref="P7:P11"/>
    <mergeCell ref="BF7:BF11"/>
    <mergeCell ref="AX12:AX16"/>
    <mergeCell ref="BB12:BB16"/>
    <mergeCell ref="BF12:BF16"/>
    <mergeCell ref="AX7:AX11"/>
    <mergeCell ref="BB7:BB11"/>
    <mergeCell ref="W7:W11"/>
    <mergeCell ref="AD7:AD11"/>
    <mergeCell ref="W12:W16"/>
    <mergeCell ref="AD12:AD16"/>
    <mergeCell ref="P12:P16"/>
    <mergeCell ref="AD29:AE29"/>
    <mergeCell ref="AD33:AE33"/>
    <mergeCell ref="P33:Q33"/>
    <mergeCell ref="P30:Q30"/>
    <mergeCell ref="W32:X32"/>
    <mergeCell ref="AD32:AE32"/>
    <mergeCell ref="W33:X33"/>
    <mergeCell ref="P32:Q32"/>
    <mergeCell ref="P17:P21"/>
    <mergeCell ref="Q18:Q21"/>
    <mergeCell ref="W29:X29"/>
    <mergeCell ref="W30:X30"/>
    <mergeCell ref="W31:X31"/>
    <mergeCell ref="AD30:AE30"/>
    <mergeCell ref="AD31:AE31"/>
    <mergeCell ref="W17:W21"/>
    <mergeCell ref="AD17:AD21"/>
    <mergeCell ref="A1:AJ1"/>
    <mergeCell ref="A5:A6"/>
    <mergeCell ref="D2:J2"/>
    <mergeCell ref="AD5:AD6"/>
    <mergeCell ref="B5:B6"/>
    <mergeCell ref="X2:AJ2"/>
    <mergeCell ref="W5:W6"/>
    <mergeCell ref="I5:I6"/>
    <mergeCell ref="O2:V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P5:P6"/>
    <mergeCell ref="A7:A11"/>
    <mergeCell ref="A12:A16"/>
    <mergeCell ref="B35:C35"/>
    <mergeCell ref="I35:J35"/>
    <mergeCell ref="P35:Q35"/>
    <mergeCell ref="B17:B21"/>
    <mergeCell ref="I17:I21"/>
    <mergeCell ref="C18:C21"/>
    <mergeCell ref="J18:J21"/>
    <mergeCell ref="P22:P26"/>
    <mergeCell ref="B33:C33"/>
    <mergeCell ref="I33:J33"/>
    <mergeCell ref="P29:Q29"/>
    <mergeCell ref="P31:Q31"/>
    <mergeCell ref="P34:Q34"/>
    <mergeCell ref="B7:B11"/>
    <mergeCell ref="I7:I11"/>
    <mergeCell ref="B12:B16"/>
    <mergeCell ref="I34:J34"/>
    <mergeCell ref="B22:B26"/>
    <mergeCell ref="I12:I16"/>
    <mergeCell ref="A38:R38"/>
    <mergeCell ref="A39:AE39"/>
    <mergeCell ref="B36:C36"/>
    <mergeCell ref="AE18:AE21"/>
    <mergeCell ref="A17:A21"/>
    <mergeCell ref="A22:A26"/>
    <mergeCell ref="I22:I26"/>
    <mergeCell ref="A29:A36"/>
    <mergeCell ref="B29:C29"/>
    <mergeCell ref="B30:C30"/>
    <mergeCell ref="B31:C31"/>
    <mergeCell ref="B32:C32"/>
    <mergeCell ref="B34:C34"/>
    <mergeCell ref="I29:J29"/>
    <mergeCell ref="I30:J30"/>
    <mergeCell ref="I32:J32"/>
    <mergeCell ref="I36:J36"/>
    <mergeCell ref="AD36:AE36"/>
    <mergeCell ref="AD34:AE34"/>
    <mergeCell ref="W35:X35"/>
    <mergeCell ref="AD35:AE35"/>
    <mergeCell ref="W36:X36"/>
    <mergeCell ref="W34:X34"/>
    <mergeCell ref="P36:Q36"/>
  </mergeCells>
  <phoneticPr fontId="1" type="noConversion"/>
  <printOptions horizontalCentered="1" verticalCentered="1"/>
  <pageMargins left="0.35433070866141736" right="0" top="0.19685039370078741" bottom="0" header="0.11811023622047245" footer="0.11811023622047245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0"/>
  <sheetViews>
    <sheetView zoomScale="80" zoomScaleNormal="80" workbookViewId="0">
      <selection activeCell="O30" sqref="O30"/>
    </sheetView>
  </sheetViews>
  <sheetFormatPr defaultColWidth="8.875" defaultRowHeight="16.5" x14ac:dyDescent="0.25"/>
  <cols>
    <col min="1" max="1" width="8.875" style="235"/>
    <col min="2" max="2" width="8" style="235" customWidth="1"/>
    <col min="3" max="3" width="10.5" style="235" customWidth="1"/>
    <col min="4" max="4" width="8.125" style="235" customWidth="1"/>
    <col min="5" max="7" width="5.625" style="50" hidden="1" customWidth="1"/>
    <col min="8" max="8" width="5.625" style="235" customWidth="1"/>
    <col min="9" max="9" width="7.875" style="235" customWidth="1"/>
    <col min="10" max="10" width="11" style="235" customWidth="1"/>
    <col min="11" max="11" width="7.875" style="235" customWidth="1"/>
    <col min="12" max="14" width="5.625" style="50" hidden="1" customWidth="1"/>
    <col min="15" max="15" width="5.625" style="235" customWidth="1"/>
    <col min="16" max="16" width="7.75" style="235" customWidth="1"/>
    <col min="17" max="17" width="10.875" style="235" customWidth="1"/>
    <col min="18" max="18" width="7.625" style="235" customWidth="1"/>
    <col min="19" max="21" width="5.625" style="50" hidden="1" customWidth="1"/>
    <col min="22" max="22" width="5.625" style="235" customWidth="1"/>
    <col min="23" max="23" width="8.125" style="235" customWidth="1"/>
    <col min="24" max="24" width="10.75" style="235" customWidth="1"/>
    <col min="25" max="25" width="8" style="235" customWidth="1"/>
    <col min="26" max="28" width="5.625" style="50" hidden="1" customWidth="1"/>
    <col min="29" max="29" width="5.625" style="235" customWidth="1"/>
    <col min="30" max="30" width="8.875" style="235"/>
    <col min="31" max="31" width="10.125" style="235" customWidth="1"/>
    <col min="32" max="32" width="6.875" style="235" customWidth="1"/>
    <col min="33" max="35" width="5.625" style="50" hidden="1" customWidth="1"/>
    <col min="36" max="36" width="5.625" style="235" customWidth="1"/>
    <col min="37" max="16384" width="8.875" style="235"/>
  </cols>
  <sheetData>
    <row r="1" spans="1:55" ht="28.5" customHeight="1" x14ac:dyDescent="0.25">
      <c r="A1" s="466" t="s">
        <v>321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306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</row>
    <row r="2" spans="1:55" ht="21" customHeight="1" thickBot="1" x14ac:dyDescent="0.3">
      <c r="A2" s="129" t="s">
        <v>285</v>
      </c>
      <c r="E2" s="235"/>
      <c r="F2" s="235"/>
      <c r="G2" s="235"/>
      <c r="L2" s="235"/>
      <c r="M2" s="235"/>
      <c r="N2" s="235"/>
      <c r="S2" s="235"/>
      <c r="T2" s="235"/>
      <c r="U2" s="235"/>
      <c r="W2" s="467" t="s">
        <v>10</v>
      </c>
      <c r="X2" s="468"/>
      <c r="Y2" s="468"/>
      <c r="Z2" s="235"/>
      <c r="AA2" s="235"/>
      <c r="AB2" s="235"/>
      <c r="AD2" s="467" t="s">
        <v>19</v>
      </c>
      <c r="AE2" s="467"/>
      <c r="AF2" s="467"/>
      <c r="AG2" s="235"/>
      <c r="AH2" s="235"/>
      <c r="AI2" s="235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</row>
    <row r="3" spans="1:55" ht="24" customHeight="1" thickBot="1" x14ac:dyDescent="0.3">
      <c r="A3" s="154" t="s">
        <v>95</v>
      </c>
      <c r="B3" s="475">
        <v>45712</v>
      </c>
      <c r="C3" s="476"/>
      <c r="D3" s="477" t="s">
        <v>286</v>
      </c>
      <c r="E3" s="478"/>
      <c r="F3" s="478"/>
      <c r="G3" s="478"/>
      <c r="H3" s="479"/>
      <c r="I3" s="475">
        <v>45713</v>
      </c>
      <c r="J3" s="476"/>
      <c r="K3" s="477" t="s">
        <v>137</v>
      </c>
      <c r="L3" s="478"/>
      <c r="M3" s="478"/>
      <c r="N3" s="478"/>
      <c r="O3" s="479"/>
      <c r="P3" s="475" t="s">
        <v>139</v>
      </c>
      <c r="Q3" s="476"/>
      <c r="R3" s="483" t="s">
        <v>96</v>
      </c>
      <c r="S3" s="484"/>
      <c r="T3" s="484"/>
      <c r="U3" s="484"/>
      <c r="V3" s="485"/>
      <c r="W3" s="475">
        <v>45715</v>
      </c>
      <c r="X3" s="476"/>
      <c r="Y3" s="477" t="s">
        <v>119</v>
      </c>
      <c r="Z3" s="478"/>
      <c r="AA3" s="478"/>
      <c r="AB3" s="478"/>
      <c r="AC3" s="479"/>
      <c r="AD3" s="386"/>
      <c r="AE3" s="387"/>
      <c r="AF3" s="388"/>
      <c r="AG3" s="389"/>
      <c r="AH3" s="389"/>
      <c r="AI3" s="389"/>
      <c r="AJ3" s="390"/>
      <c r="AK3" s="267"/>
      <c r="AL3" s="307"/>
      <c r="AM3" s="307"/>
      <c r="AN3" s="102"/>
      <c r="AO3" s="101"/>
      <c r="AP3" s="101"/>
      <c r="AQ3" s="305"/>
      <c r="AR3" s="305"/>
      <c r="AS3" s="101"/>
      <c r="AT3" s="101"/>
      <c r="AU3" s="305"/>
    </row>
    <row r="4" spans="1:55" s="50" customFormat="1" x14ac:dyDescent="0.25">
      <c r="A4" s="51" t="s">
        <v>3</v>
      </c>
      <c r="B4" s="3" t="s">
        <v>287</v>
      </c>
      <c r="C4" s="1" t="s">
        <v>53</v>
      </c>
      <c r="D4" s="1" t="s">
        <v>288</v>
      </c>
      <c r="E4" s="159" t="s">
        <v>97</v>
      </c>
      <c r="F4" s="159" t="s">
        <v>98</v>
      </c>
      <c r="G4" s="159" t="s">
        <v>99</v>
      </c>
      <c r="H4" s="2" t="s">
        <v>2</v>
      </c>
      <c r="I4" s="3" t="s">
        <v>287</v>
      </c>
      <c r="J4" s="1" t="s">
        <v>53</v>
      </c>
      <c r="K4" s="1" t="s">
        <v>288</v>
      </c>
      <c r="L4" s="159" t="s">
        <v>97</v>
      </c>
      <c r="M4" s="159" t="s">
        <v>98</v>
      </c>
      <c r="N4" s="159" t="s">
        <v>99</v>
      </c>
      <c r="O4" s="2" t="s">
        <v>1</v>
      </c>
      <c r="P4" s="3" t="s">
        <v>287</v>
      </c>
      <c r="Q4" s="1" t="s">
        <v>53</v>
      </c>
      <c r="R4" s="1" t="s">
        <v>288</v>
      </c>
      <c r="S4" s="159" t="s">
        <v>97</v>
      </c>
      <c r="T4" s="159" t="s">
        <v>98</v>
      </c>
      <c r="U4" s="159" t="s">
        <v>99</v>
      </c>
      <c r="V4" s="2" t="s">
        <v>2</v>
      </c>
      <c r="W4" s="6" t="s">
        <v>287</v>
      </c>
      <c r="X4" s="7" t="s">
        <v>53</v>
      </c>
      <c r="Y4" s="56" t="s">
        <v>288</v>
      </c>
      <c r="Z4" s="159" t="s">
        <v>97</v>
      </c>
      <c r="AA4" s="159" t="s">
        <v>98</v>
      </c>
      <c r="AB4" s="159" t="s">
        <v>99</v>
      </c>
      <c r="AC4" s="9" t="s">
        <v>1</v>
      </c>
      <c r="AD4" s="280"/>
      <c r="AE4" s="234"/>
      <c r="AF4" s="256"/>
      <c r="AG4" s="246"/>
      <c r="AH4" s="246"/>
      <c r="AI4" s="246"/>
      <c r="AJ4" s="257"/>
    </row>
    <row r="5" spans="1:55" s="50" customFormat="1" ht="23.25" customHeight="1" x14ac:dyDescent="0.25">
      <c r="A5" s="460" t="s">
        <v>55</v>
      </c>
      <c r="B5" s="469" t="s">
        <v>56</v>
      </c>
      <c r="C5" s="39" t="s">
        <v>44</v>
      </c>
      <c r="D5" s="39">
        <v>120</v>
      </c>
      <c r="E5" s="160">
        <f>D5/20</f>
        <v>6</v>
      </c>
      <c r="F5" s="160"/>
      <c r="G5" s="160"/>
      <c r="H5" s="131"/>
      <c r="I5" s="469" t="s">
        <v>140</v>
      </c>
      <c r="J5" s="39" t="s">
        <v>44</v>
      </c>
      <c r="K5" s="39">
        <v>80</v>
      </c>
      <c r="L5" s="160">
        <f>K5/20</f>
        <v>4</v>
      </c>
      <c r="M5" s="160"/>
      <c r="N5" s="160"/>
      <c r="O5" s="134"/>
      <c r="P5" s="469" t="s">
        <v>24</v>
      </c>
      <c r="Q5" s="39" t="s">
        <v>44</v>
      </c>
      <c r="R5" s="39">
        <v>100</v>
      </c>
      <c r="S5" s="160">
        <f>R5/20</f>
        <v>5</v>
      </c>
      <c r="T5" s="160"/>
      <c r="U5" s="160"/>
      <c r="V5" s="88"/>
      <c r="W5" s="469" t="s">
        <v>24</v>
      </c>
      <c r="X5" s="39" t="s">
        <v>44</v>
      </c>
      <c r="Y5" s="39">
        <v>100</v>
      </c>
      <c r="Z5" s="160">
        <f>Y5/20</f>
        <v>5</v>
      </c>
      <c r="AA5" s="160"/>
      <c r="AB5" s="160"/>
      <c r="AC5" s="131"/>
      <c r="AD5" s="367"/>
      <c r="AE5" s="304"/>
      <c r="AF5" s="304"/>
      <c r="AG5" s="254"/>
      <c r="AH5" s="254"/>
      <c r="AI5" s="254"/>
      <c r="AJ5" s="132"/>
    </row>
    <row r="6" spans="1:55" s="50" customFormat="1" ht="21.6" customHeight="1" x14ac:dyDescent="0.25">
      <c r="A6" s="462"/>
      <c r="B6" s="470"/>
      <c r="C6" s="39"/>
      <c r="D6" s="39"/>
      <c r="E6" s="160"/>
      <c r="F6" s="160"/>
      <c r="G6" s="160"/>
      <c r="H6" s="131"/>
      <c r="I6" s="470"/>
      <c r="J6" s="4" t="s">
        <v>22</v>
      </c>
      <c r="K6" s="39">
        <v>20</v>
      </c>
      <c r="L6" s="160">
        <f>K6/20</f>
        <v>1</v>
      </c>
      <c r="M6" s="160"/>
      <c r="N6" s="160"/>
      <c r="O6" s="134"/>
      <c r="P6" s="470"/>
      <c r="Q6" s="4" t="s">
        <v>22</v>
      </c>
      <c r="R6" s="39">
        <v>20</v>
      </c>
      <c r="S6" s="160">
        <f>R6/20</f>
        <v>1</v>
      </c>
      <c r="T6" s="160"/>
      <c r="U6" s="160"/>
      <c r="V6" s="88"/>
      <c r="W6" s="470"/>
      <c r="X6" s="4" t="s">
        <v>22</v>
      </c>
      <c r="Y6" s="39">
        <v>20</v>
      </c>
      <c r="Z6" s="160">
        <f>Y6/20</f>
        <v>1</v>
      </c>
      <c r="AA6" s="160"/>
      <c r="AB6" s="160"/>
      <c r="AC6" s="131"/>
      <c r="AD6" s="368"/>
      <c r="AE6" s="304"/>
      <c r="AF6" s="304"/>
      <c r="AG6" s="254"/>
      <c r="AH6" s="254"/>
      <c r="AI6" s="254"/>
      <c r="AJ6" s="132"/>
    </row>
    <row r="7" spans="1:55" s="50" customFormat="1" ht="17.100000000000001" customHeight="1" x14ac:dyDescent="0.25">
      <c r="A7" s="460" t="s">
        <v>57</v>
      </c>
      <c r="B7" s="439" t="s">
        <v>200</v>
      </c>
      <c r="C7" s="4" t="s">
        <v>155</v>
      </c>
      <c r="D7" s="4">
        <v>80</v>
      </c>
      <c r="E7" s="161"/>
      <c r="F7" s="161">
        <f>D7/35</f>
        <v>2.2857142857142856</v>
      </c>
      <c r="G7" s="161"/>
      <c r="H7" s="132"/>
      <c r="I7" s="457" t="s">
        <v>162</v>
      </c>
      <c r="J7" s="98" t="s">
        <v>163</v>
      </c>
      <c r="K7" s="98">
        <v>90</v>
      </c>
      <c r="L7" s="161"/>
      <c r="M7" s="161">
        <f>K7*0.65/35</f>
        <v>1.6714285714285715</v>
      </c>
      <c r="N7" s="161"/>
      <c r="O7" s="270"/>
      <c r="P7" s="370" t="s">
        <v>280</v>
      </c>
      <c r="Q7" s="25" t="s">
        <v>289</v>
      </c>
      <c r="R7" s="25">
        <v>50</v>
      </c>
      <c r="S7" s="155"/>
      <c r="T7" s="226">
        <f>R7/35</f>
        <v>1.4285714285714286</v>
      </c>
      <c r="U7" s="155"/>
      <c r="V7" s="270"/>
      <c r="W7" s="441" t="s">
        <v>113</v>
      </c>
      <c r="X7" s="39" t="s">
        <v>180</v>
      </c>
      <c r="Y7" s="304">
        <v>12</v>
      </c>
      <c r="Z7" s="160"/>
      <c r="AA7" s="160"/>
      <c r="AB7" s="160">
        <v>0.12</v>
      </c>
      <c r="AC7" s="133"/>
      <c r="AD7" s="370"/>
      <c r="AE7" s="108"/>
      <c r="AF7" s="108"/>
      <c r="AG7" s="98"/>
      <c r="AH7" s="98"/>
      <c r="AI7" s="98"/>
      <c r="AJ7" s="224"/>
    </row>
    <row r="8" spans="1:55" s="50" customFormat="1" ht="17.100000000000001" customHeight="1" x14ac:dyDescent="0.25">
      <c r="A8" s="461"/>
      <c r="B8" s="439"/>
      <c r="C8" s="5" t="s">
        <v>212</v>
      </c>
      <c r="D8" s="4">
        <v>35</v>
      </c>
      <c r="E8" s="162">
        <f>D8/90</f>
        <v>0.3888888888888889</v>
      </c>
      <c r="F8" s="162"/>
      <c r="G8" s="161"/>
      <c r="H8" s="132"/>
      <c r="I8" s="458"/>
      <c r="J8" s="98" t="s">
        <v>161</v>
      </c>
      <c r="K8" s="98">
        <v>30</v>
      </c>
      <c r="L8" s="215"/>
      <c r="M8" s="215"/>
      <c r="N8" s="161">
        <f>K8/100</f>
        <v>0.3</v>
      </c>
      <c r="O8" s="270"/>
      <c r="P8" s="371"/>
      <c r="Q8" s="209" t="s">
        <v>77</v>
      </c>
      <c r="R8" s="225">
        <v>25</v>
      </c>
      <c r="S8" s="155"/>
      <c r="T8" s="155"/>
      <c r="U8" s="155">
        <f>R8/100</f>
        <v>0.25</v>
      </c>
      <c r="V8" s="270"/>
      <c r="W8" s="442"/>
      <c r="X8" s="4" t="s">
        <v>74</v>
      </c>
      <c r="Y8" s="304">
        <v>5</v>
      </c>
      <c r="Z8" s="160"/>
      <c r="AA8" s="160"/>
      <c r="AB8" s="160">
        <v>0.05</v>
      </c>
      <c r="AC8" s="133"/>
      <c r="AD8" s="371"/>
      <c r="AE8" s="98"/>
      <c r="AF8" s="98"/>
      <c r="AG8" s="304"/>
      <c r="AH8" s="304"/>
      <c r="AI8" s="98"/>
      <c r="AJ8" s="224"/>
    </row>
    <row r="9" spans="1:55" s="50" customFormat="1" ht="17.100000000000001" customHeight="1" x14ac:dyDescent="0.25">
      <c r="A9" s="461"/>
      <c r="B9" s="439"/>
      <c r="C9" s="39"/>
      <c r="D9" s="4"/>
      <c r="E9" s="162"/>
      <c r="F9" s="161"/>
      <c r="G9" s="162"/>
      <c r="H9" s="132"/>
      <c r="I9" s="458"/>
      <c r="J9" s="98" t="s">
        <v>118</v>
      </c>
      <c r="K9" s="98">
        <v>5</v>
      </c>
      <c r="L9" s="215"/>
      <c r="M9" s="161"/>
      <c r="N9" s="161">
        <f>K9/100</f>
        <v>0.05</v>
      </c>
      <c r="O9" s="270"/>
      <c r="P9" s="371"/>
      <c r="Q9" s="209" t="s">
        <v>216</v>
      </c>
      <c r="R9" s="225">
        <v>10</v>
      </c>
      <c r="S9" s="155"/>
      <c r="T9" s="226"/>
      <c r="U9" s="155">
        <f>R9/100</f>
        <v>0.1</v>
      </c>
      <c r="V9" s="270"/>
      <c r="W9" s="442"/>
      <c r="X9" s="39" t="s">
        <v>183</v>
      </c>
      <c r="Y9" s="39">
        <v>95</v>
      </c>
      <c r="Z9" s="161"/>
      <c r="AA9" s="161">
        <f>Y9*0.8/35</f>
        <v>2.1714285714285713</v>
      </c>
      <c r="AB9" s="161"/>
      <c r="AC9" s="133"/>
      <c r="AD9" s="371"/>
      <c r="AE9" s="98"/>
      <c r="AF9" s="98"/>
      <c r="AG9" s="304"/>
      <c r="AH9" s="98"/>
      <c r="AI9" s="98"/>
      <c r="AJ9" s="224"/>
    </row>
    <row r="10" spans="1:55" s="50" customFormat="1" ht="17.100000000000001" customHeight="1" x14ac:dyDescent="0.25">
      <c r="A10" s="461"/>
      <c r="B10" s="439"/>
      <c r="C10" s="39"/>
      <c r="D10" s="4"/>
      <c r="E10" s="163"/>
      <c r="F10" s="161"/>
      <c r="G10" s="162"/>
      <c r="H10" s="132"/>
      <c r="I10" s="458"/>
      <c r="J10" s="98"/>
      <c r="K10" s="98"/>
      <c r="L10" s="233"/>
      <c r="M10" s="161"/>
      <c r="N10" s="215"/>
      <c r="O10" s="132"/>
      <c r="P10" s="371"/>
      <c r="Q10" s="25" t="s">
        <v>274</v>
      </c>
      <c r="R10" s="25">
        <v>25</v>
      </c>
      <c r="S10" s="38"/>
      <c r="T10" s="226">
        <f>R10/50</f>
        <v>0.5</v>
      </c>
      <c r="U10" s="155"/>
      <c r="V10" s="270"/>
      <c r="W10" s="442"/>
      <c r="X10" s="39" t="s">
        <v>178</v>
      </c>
      <c r="Y10" s="39" t="s">
        <v>164</v>
      </c>
      <c r="Z10" s="162"/>
      <c r="AA10" s="162"/>
      <c r="AB10" s="161"/>
      <c r="AC10" s="133"/>
      <c r="AD10" s="371"/>
      <c r="AE10" s="98"/>
      <c r="AF10" s="25"/>
      <c r="AG10" s="99"/>
      <c r="AH10" s="98"/>
      <c r="AI10" s="98"/>
      <c r="AJ10" s="224"/>
    </row>
    <row r="11" spans="1:55" s="50" customFormat="1" ht="17.100000000000001" customHeight="1" x14ac:dyDescent="0.25">
      <c r="A11" s="462"/>
      <c r="B11" s="439"/>
      <c r="C11" s="39"/>
      <c r="D11" s="4"/>
      <c r="E11" s="161"/>
      <c r="F11" s="161"/>
      <c r="G11" s="162"/>
      <c r="H11" s="132"/>
      <c r="I11" s="459"/>
      <c r="J11" s="98"/>
      <c r="K11" s="98"/>
      <c r="L11" s="161"/>
      <c r="M11" s="161"/>
      <c r="N11" s="215"/>
      <c r="O11" s="132"/>
      <c r="P11" s="372"/>
      <c r="Q11" s="209" t="s">
        <v>273</v>
      </c>
      <c r="R11" s="225">
        <v>20</v>
      </c>
      <c r="S11" s="155"/>
      <c r="T11" s="155"/>
      <c r="U11" s="155">
        <f>R11/100</f>
        <v>0.2</v>
      </c>
      <c r="V11" s="88"/>
      <c r="W11" s="442"/>
      <c r="X11" s="39"/>
      <c r="Y11" s="39"/>
      <c r="Z11" s="162"/>
      <c r="AA11" s="161"/>
      <c r="AB11" s="162"/>
      <c r="AC11" s="133"/>
      <c r="AD11" s="372"/>
      <c r="AE11" s="277"/>
      <c r="AF11" s="25"/>
      <c r="AG11" s="98"/>
      <c r="AH11" s="98"/>
      <c r="AI11" s="98"/>
      <c r="AJ11" s="224"/>
    </row>
    <row r="12" spans="1:55" s="50" customFormat="1" ht="17.100000000000001" customHeight="1" x14ac:dyDescent="0.25">
      <c r="A12" s="460" t="s">
        <v>58</v>
      </c>
      <c r="B12" s="370" t="s">
        <v>157</v>
      </c>
      <c r="C12" s="5" t="s">
        <v>17</v>
      </c>
      <c r="D12" s="304">
        <v>75</v>
      </c>
      <c r="E12" s="52"/>
      <c r="F12" s="52"/>
      <c r="G12" s="98">
        <f>D12/100</f>
        <v>0.75</v>
      </c>
      <c r="H12" s="132"/>
      <c r="I12" s="370" t="s">
        <v>174</v>
      </c>
      <c r="J12" s="25" t="s">
        <v>175</v>
      </c>
      <c r="K12" s="304">
        <v>15</v>
      </c>
      <c r="L12" s="164">
        <f>K12/15</f>
        <v>1</v>
      </c>
      <c r="M12" s="164">
        <f>K12/35</f>
        <v>0.42857142857142855</v>
      </c>
      <c r="N12" s="165"/>
      <c r="O12" s="132"/>
      <c r="P12" s="370" t="s">
        <v>279</v>
      </c>
      <c r="Q12" s="25" t="s">
        <v>275</v>
      </c>
      <c r="R12" s="25">
        <v>1</v>
      </c>
      <c r="S12" s="214"/>
      <c r="T12" s="165"/>
      <c r="U12" s="155"/>
      <c r="V12" s="270"/>
      <c r="W12" s="480" t="s">
        <v>152</v>
      </c>
      <c r="X12" s="96" t="s">
        <v>181</v>
      </c>
      <c r="Y12" s="25">
        <v>50</v>
      </c>
      <c r="Z12" s="163"/>
      <c r="AA12" s="161"/>
      <c r="AB12" s="162">
        <v>0.5</v>
      </c>
      <c r="AC12" s="133"/>
      <c r="AD12" s="370"/>
      <c r="AE12" s="25"/>
      <c r="AF12" s="25"/>
      <c r="AG12" s="95"/>
      <c r="AH12" s="95"/>
      <c r="AI12" s="98"/>
      <c r="AJ12" s="103"/>
    </row>
    <row r="13" spans="1:55" s="50" customFormat="1" ht="17.100000000000001" customHeight="1" x14ac:dyDescent="0.25">
      <c r="A13" s="461"/>
      <c r="B13" s="371"/>
      <c r="C13" s="5" t="s">
        <v>158</v>
      </c>
      <c r="D13" s="304">
        <v>3</v>
      </c>
      <c r="E13" s="52"/>
      <c r="F13" s="98"/>
      <c r="G13" s="98"/>
      <c r="H13" s="132"/>
      <c r="I13" s="371"/>
      <c r="J13" s="108" t="s">
        <v>176</v>
      </c>
      <c r="K13" s="25">
        <v>30</v>
      </c>
      <c r="L13" s="164"/>
      <c r="M13" s="165"/>
      <c r="N13" s="165">
        <f>K13/100</f>
        <v>0.3</v>
      </c>
      <c r="O13" s="132"/>
      <c r="P13" s="371"/>
      <c r="Q13" s="25" t="s">
        <v>277</v>
      </c>
      <c r="R13" s="25">
        <v>40</v>
      </c>
      <c r="S13" s="214">
        <f>R13/70</f>
        <v>0.5714285714285714</v>
      </c>
      <c r="T13" s="165"/>
      <c r="U13" s="155"/>
      <c r="V13" s="88"/>
      <c r="W13" s="481"/>
      <c r="X13" s="96" t="s">
        <v>173</v>
      </c>
      <c r="Y13" s="25">
        <v>15</v>
      </c>
      <c r="Z13" s="161"/>
      <c r="AA13" s="161">
        <f>Y13/35</f>
        <v>0.42857142857142855</v>
      </c>
      <c r="AB13" s="162"/>
      <c r="AC13" s="133"/>
      <c r="AD13" s="371"/>
      <c r="AE13" s="25"/>
      <c r="AF13" s="25"/>
      <c r="AG13" s="95"/>
      <c r="AH13" s="98"/>
      <c r="AI13" s="98"/>
      <c r="AJ13" s="211"/>
    </row>
    <row r="14" spans="1:55" s="50" customFormat="1" ht="17.100000000000001" customHeight="1" x14ac:dyDescent="0.25">
      <c r="A14" s="461"/>
      <c r="B14" s="371"/>
      <c r="C14" s="5" t="s">
        <v>21</v>
      </c>
      <c r="D14" s="304">
        <v>12</v>
      </c>
      <c r="E14" s="52"/>
      <c r="F14" s="98">
        <f>D14/35</f>
        <v>0.34285714285714286</v>
      </c>
      <c r="G14" s="98"/>
      <c r="H14" s="132"/>
      <c r="I14" s="371"/>
      <c r="J14" s="108" t="s">
        <v>75</v>
      </c>
      <c r="K14" s="25">
        <v>17</v>
      </c>
      <c r="L14" s="165"/>
      <c r="M14" s="165">
        <f>K14*0.8/35</f>
        <v>0.38857142857142862</v>
      </c>
      <c r="N14" s="165"/>
      <c r="O14" s="132"/>
      <c r="P14" s="371"/>
      <c r="Q14" s="279" t="s">
        <v>276</v>
      </c>
      <c r="R14" s="149">
        <v>40</v>
      </c>
      <c r="S14" s="155"/>
      <c r="T14" s="298">
        <f>R14*0.5/35</f>
        <v>0.5714285714285714</v>
      </c>
      <c r="U14" s="155"/>
      <c r="V14" s="88"/>
      <c r="W14" s="481"/>
      <c r="X14" s="70" t="s">
        <v>182</v>
      </c>
      <c r="Y14" s="52">
        <v>5</v>
      </c>
      <c r="Z14" s="164"/>
      <c r="AA14" s="164"/>
      <c r="AB14" s="165">
        <v>0.05</v>
      </c>
      <c r="AC14" s="133"/>
      <c r="AD14" s="371"/>
      <c r="AE14" s="95"/>
      <c r="AF14" s="25"/>
      <c r="AG14" s="95"/>
      <c r="AH14" s="95"/>
      <c r="AI14" s="98"/>
      <c r="AJ14" s="103"/>
      <c r="AO14" s="58"/>
      <c r="AP14" s="58"/>
      <c r="AQ14" s="58"/>
      <c r="AR14" s="58"/>
    </row>
    <row r="15" spans="1:55" s="50" customFormat="1" ht="17.100000000000001" customHeight="1" x14ac:dyDescent="0.25">
      <c r="A15" s="461"/>
      <c r="B15" s="371"/>
      <c r="C15" s="5"/>
      <c r="D15" s="223"/>
      <c r="E15" s="149"/>
      <c r="F15" s="98"/>
      <c r="G15" s="98"/>
      <c r="H15" s="222"/>
      <c r="I15" s="371"/>
      <c r="J15" s="25" t="s">
        <v>47</v>
      </c>
      <c r="K15" s="304">
        <v>5</v>
      </c>
      <c r="L15" s="166"/>
      <c r="M15" s="165"/>
      <c r="N15" s="165">
        <f>K15/100</f>
        <v>0.05</v>
      </c>
      <c r="O15" s="132"/>
      <c r="P15" s="371"/>
      <c r="Q15" s="278" t="s">
        <v>179</v>
      </c>
      <c r="R15" s="209"/>
      <c r="S15" s="214"/>
      <c r="T15" s="165"/>
      <c r="U15" s="155"/>
      <c r="V15" s="88"/>
      <c r="W15" s="481"/>
      <c r="X15" s="70" t="s">
        <v>74</v>
      </c>
      <c r="Y15" s="52">
        <v>5</v>
      </c>
      <c r="Z15" s="164"/>
      <c r="AA15" s="165"/>
      <c r="AB15" s="165">
        <v>0.05</v>
      </c>
      <c r="AC15" s="133"/>
      <c r="AD15" s="371"/>
      <c r="AE15" s="25"/>
      <c r="AF15" s="25"/>
      <c r="AG15" s="57"/>
      <c r="AH15" s="57"/>
      <c r="AI15" s="98"/>
      <c r="AJ15" s="33"/>
      <c r="AO15" s="58"/>
      <c r="AP15" s="58"/>
      <c r="AQ15" s="58"/>
      <c r="AR15" s="58"/>
    </row>
    <row r="16" spans="1:55" s="50" customFormat="1" ht="17.100000000000001" customHeight="1" x14ac:dyDescent="0.25">
      <c r="A16" s="462"/>
      <c r="B16" s="372"/>
      <c r="C16" s="53"/>
      <c r="D16" s="304"/>
      <c r="E16" s="149"/>
      <c r="F16" s="149"/>
      <c r="G16" s="149"/>
      <c r="H16" s="222"/>
      <c r="I16" s="372"/>
      <c r="J16" s="275"/>
      <c r="K16" s="276"/>
      <c r="L16" s="166"/>
      <c r="M16" s="166"/>
      <c r="N16" s="166"/>
      <c r="O16" s="132"/>
      <c r="P16" s="372"/>
      <c r="Q16" s="25" t="s">
        <v>278</v>
      </c>
      <c r="R16" s="304"/>
      <c r="S16" s="155"/>
      <c r="T16" s="155"/>
      <c r="U16" s="155"/>
      <c r="V16" s="88"/>
      <c r="W16" s="482"/>
      <c r="X16" s="52"/>
      <c r="Y16" s="52"/>
      <c r="Z16" s="165"/>
      <c r="AA16" s="165"/>
      <c r="AB16" s="165"/>
      <c r="AC16" s="133"/>
      <c r="AD16" s="372"/>
      <c r="AE16" s="25"/>
      <c r="AF16" s="25"/>
      <c r="AG16" s="57"/>
      <c r="AH16" s="57"/>
      <c r="AI16" s="57"/>
      <c r="AJ16" s="33"/>
      <c r="AO16" s="58"/>
      <c r="AP16" s="58"/>
      <c r="AQ16" s="58"/>
      <c r="AR16" s="58"/>
    </row>
    <row r="17" spans="1:55" ht="16.5" customHeight="1" x14ac:dyDescent="0.25">
      <c r="A17" s="471" t="s">
        <v>28</v>
      </c>
      <c r="B17" s="370" t="s">
        <v>25</v>
      </c>
      <c r="C17" s="25" t="s">
        <v>83</v>
      </c>
      <c r="D17" s="304">
        <v>75</v>
      </c>
      <c r="E17" s="167"/>
      <c r="F17" s="167"/>
      <c r="G17" s="161">
        <f>D17/100</f>
        <v>0.75</v>
      </c>
      <c r="H17" s="132"/>
      <c r="I17" s="370" t="s">
        <v>25</v>
      </c>
      <c r="J17" s="25" t="s">
        <v>83</v>
      </c>
      <c r="K17" s="304">
        <v>75</v>
      </c>
      <c r="L17" s="213"/>
      <c r="M17" s="213"/>
      <c r="N17" s="161">
        <f>K17/100</f>
        <v>0.75</v>
      </c>
      <c r="O17" s="270"/>
      <c r="P17" s="370" t="s">
        <v>25</v>
      </c>
      <c r="Q17" s="25" t="s">
        <v>177</v>
      </c>
      <c r="R17" s="25">
        <v>75</v>
      </c>
      <c r="S17" s="38"/>
      <c r="T17" s="38"/>
      <c r="U17" s="155">
        <f t="shared" ref="U17" si="0">R17/100</f>
        <v>0.75</v>
      </c>
      <c r="V17" s="270"/>
      <c r="W17" s="370" t="s">
        <v>25</v>
      </c>
      <c r="X17" s="25" t="s">
        <v>83</v>
      </c>
      <c r="Y17" s="304">
        <v>75</v>
      </c>
      <c r="Z17" s="213"/>
      <c r="AA17" s="213"/>
      <c r="AB17" s="161">
        <f>Y17/100</f>
        <v>0.75</v>
      </c>
      <c r="AC17" s="270"/>
      <c r="AD17" s="370"/>
      <c r="AE17" s="25"/>
      <c r="AF17" s="304"/>
      <c r="AG17" s="213"/>
      <c r="AH17" s="213"/>
      <c r="AI17" s="161"/>
      <c r="AJ17" s="132"/>
      <c r="AL17" s="307"/>
      <c r="AM17" s="34"/>
      <c r="AN17" s="8"/>
      <c r="AO17" s="36"/>
      <c r="AP17" s="305"/>
      <c r="AQ17" s="283"/>
      <c r="AR17" s="36"/>
      <c r="AS17" s="307"/>
      <c r="AT17" s="307"/>
      <c r="AU17" s="34"/>
      <c r="AV17" s="8"/>
      <c r="AW17" s="8"/>
      <c r="AX17" s="307"/>
      <c r="AY17" s="34"/>
      <c r="AZ17" s="8"/>
      <c r="BA17" s="307"/>
      <c r="BB17" s="307"/>
      <c r="BC17" s="307"/>
    </row>
    <row r="18" spans="1:55" ht="16.5" customHeight="1" x14ac:dyDescent="0.25">
      <c r="A18" s="472"/>
      <c r="B18" s="371"/>
      <c r="C18" s="403" t="s">
        <v>78</v>
      </c>
      <c r="D18" s="25"/>
      <c r="E18" s="167"/>
      <c r="F18" s="167"/>
      <c r="G18" s="167"/>
      <c r="H18" s="132"/>
      <c r="I18" s="371"/>
      <c r="J18" s="403" t="s">
        <v>84</v>
      </c>
      <c r="K18" s="25"/>
      <c r="L18" s="213"/>
      <c r="M18" s="213"/>
      <c r="N18" s="213"/>
      <c r="O18" s="132"/>
      <c r="P18" s="371"/>
      <c r="Q18" s="486" t="s">
        <v>12</v>
      </c>
      <c r="R18" s="25"/>
      <c r="S18" s="155"/>
      <c r="T18" s="155"/>
      <c r="U18" s="155"/>
      <c r="V18" s="88"/>
      <c r="W18" s="371"/>
      <c r="X18" s="403" t="s">
        <v>84</v>
      </c>
      <c r="Y18" s="25"/>
      <c r="Z18" s="213"/>
      <c r="AA18" s="213"/>
      <c r="AB18" s="213"/>
      <c r="AC18" s="132"/>
      <c r="AD18" s="371"/>
      <c r="AE18" s="380"/>
      <c r="AF18" s="25"/>
      <c r="AG18" s="213"/>
      <c r="AH18" s="213"/>
      <c r="AI18" s="213"/>
      <c r="AJ18" s="132"/>
      <c r="AL18" s="307"/>
      <c r="AM18" s="34"/>
      <c r="AN18" s="35"/>
      <c r="AO18" s="36"/>
      <c r="AP18" s="305"/>
      <c r="AQ18" s="283"/>
      <c r="AR18" s="153"/>
      <c r="AS18" s="8"/>
      <c r="AT18" s="307"/>
      <c r="AU18" s="34"/>
      <c r="AV18" s="35"/>
      <c r="AW18" s="8"/>
      <c r="AX18" s="307"/>
      <c r="AY18" s="34"/>
      <c r="AZ18" s="35"/>
      <c r="BA18" s="8"/>
      <c r="BB18" s="307"/>
      <c r="BC18" s="307"/>
    </row>
    <row r="19" spans="1:55" ht="16.5" customHeight="1" x14ac:dyDescent="0.25">
      <c r="A19" s="472"/>
      <c r="B19" s="371"/>
      <c r="C19" s="415"/>
      <c r="D19" s="25"/>
      <c r="E19" s="167"/>
      <c r="F19" s="167"/>
      <c r="G19" s="167"/>
      <c r="H19" s="132"/>
      <c r="I19" s="371"/>
      <c r="J19" s="415"/>
      <c r="K19" s="25"/>
      <c r="L19" s="213"/>
      <c r="M19" s="213"/>
      <c r="N19" s="213"/>
      <c r="O19" s="132"/>
      <c r="P19" s="371"/>
      <c r="Q19" s="487"/>
      <c r="R19" s="25"/>
      <c r="S19" s="155"/>
      <c r="T19" s="155"/>
      <c r="U19" s="155"/>
      <c r="V19" s="88"/>
      <c r="W19" s="371"/>
      <c r="X19" s="415"/>
      <c r="Y19" s="25"/>
      <c r="Z19" s="213"/>
      <c r="AA19" s="213"/>
      <c r="AB19" s="213"/>
      <c r="AC19" s="132"/>
      <c r="AD19" s="371"/>
      <c r="AE19" s="381"/>
      <c r="AF19" s="25"/>
      <c r="AG19" s="213"/>
      <c r="AH19" s="213"/>
      <c r="AI19" s="213"/>
      <c r="AJ19" s="132"/>
      <c r="AL19" s="307"/>
      <c r="AM19" s="34"/>
      <c r="AN19" s="35"/>
      <c r="AO19" s="36"/>
      <c r="AP19" s="305"/>
      <c r="AQ19" s="283"/>
      <c r="AR19" s="153"/>
      <c r="AS19" s="8"/>
      <c r="AT19" s="307"/>
      <c r="AU19" s="34"/>
      <c r="AV19" s="35"/>
      <c r="AW19" s="8"/>
      <c r="AX19" s="307"/>
      <c r="AY19" s="34"/>
      <c r="AZ19" s="35"/>
      <c r="BA19" s="8"/>
      <c r="BB19" s="307"/>
      <c r="BC19" s="307"/>
    </row>
    <row r="20" spans="1:55" ht="15.95" customHeight="1" x14ac:dyDescent="0.25">
      <c r="A20" s="472"/>
      <c r="B20" s="371"/>
      <c r="C20" s="415"/>
      <c r="D20" s="25"/>
      <c r="E20" s="167"/>
      <c r="F20" s="167"/>
      <c r="G20" s="167"/>
      <c r="H20" s="132"/>
      <c r="I20" s="371"/>
      <c r="J20" s="415"/>
      <c r="K20" s="25"/>
      <c r="L20" s="213"/>
      <c r="M20" s="213"/>
      <c r="N20" s="213"/>
      <c r="O20" s="132"/>
      <c r="P20" s="371"/>
      <c r="Q20" s="487"/>
      <c r="R20" s="25"/>
      <c r="S20" s="155"/>
      <c r="T20" s="155"/>
      <c r="U20" s="155"/>
      <c r="V20" s="88"/>
      <c r="W20" s="371"/>
      <c r="X20" s="415"/>
      <c r="Y20" s="25"/>
      <c r="Z20" s="213"/>
      <c r="AA20" s="213"/>
      <c r="AB20" s="213"/>
      <c r="AC20" s="132"/>
      <c r="AD20" s="371"/>
      <c r="AE20" s="381"/>
      <c r="AF20" s="304"/>
      <c r="AG20" s="213"/>
      <c r="AH20" s="213"/>
      <c r="AI20" s="213"/>
      <c r="AJ20" s="132"/>
      <c r="AL20" s="307"/>
      <c r="AM20" s="34"/>
      <c r="AN20" s="35"/>
      <c r="AO20" s="36"/>
      <c r="AP20" s="305"/>
      <c r="AQ20" s="283"/>
      <c r="AR20" s="153"/>
      <c r="AS20" s="307"/>
      <c r="AT20" s="307"/>
      <c r="AU20" s="34"/>
      <c r="AV20" s="35"/>
      <c r="AW20" s="8"/>
      <c r="AX20" s="307"/>
      <c r="AY20" s="34"/>
      <c r="AZ20" s="35"/>
      <c r="BA20" s="307"/>
      <c r="BB20" s="307"/>
      <c r="BC20" s="307"/>
    </row>
    <row r="21" spans="1:55" ht="17.100000000000001" customHeight="1" x14ac:dyDescent="0.25">
      <c r="A21" s="472"/>
      <c r="B21" s="372"/>
      <c r="C21" s="416"/>
      <c r="D21" s="25"/>
      <c r="E21" s="167"/>
      <c r="F21" s="167"/>
      <c r="G21" s="167"/>
      <c r="H21" s="132"/>
      <c r="I21" s="372"/>
      <c r="J21" s="416"/>
      <c r="K21" s="25"/>
      <c r="L21" s="213"/>
      <c r="M21" s="213"/>
      <c r="N21" s="213"/>
      <c r="O21" s="132"/>
      <c r="P21" s="372"/>
      <c r="Q21" s="488"/>
      <c r="R21" s="25"/>
      <c r="S21" s="155"/>
      <c r="T21" s="155"/>
      <c r="U21" s="155"/>
      <c r="V21" s="88"/>
      <c r="W21" s="372"/>
      <c r="X21" s="416"/>
      <c r="Y21" s="25"/>
      <c r="Z21" s="213"/>
      <c r="AA21" s="213"/>
      <c r="AB21" s="213"/>
      <c r="AC21" s="132"/>
      <c r="AD21" s="372"/>
      <c r="AE21" s="382"/>
      <c r="AF21" s="304"/>
      <c r="AG21" s="213"/>
      <c r="AH21" s="213"/>
      <c r="AI21" s="213"/>
      <c r="AJ21" s="132"/>
      <c r="AL21" s="307"/>
      <c r="AM21" s="34"/>
      <c r="AN21" s="35"/>
      <c r="AO21" s="36"/>
      <c r="AP21" s="305"/>
      <c r="AQ21" s="283"/>
      <c r="AR21" s="153"/>
      <c r="AS21" s="307"/>
      <c r="AT21" s="307"/>
      <c r="AU21" s="34"/>
      <c r="AV21" s="35"/>
      <c r="AW21" s="8"/>
      <c r="AX21" s="307"/>
      <c r="AY21" s="34"/>
      <c r="AZ21" s="35"/>
      <c r="BA21" s="307"/>
      <c r="BB21" s="307"/>
      <c r="BC21" s="307"/>
    </row>
    <row r="22" spans="1:55" s="50" customFormat="1" ht="17.100000000000001" customHeight="1" x14ac:dyDescent="0.25">
      <c r="A22" s="472" t="s">
        <v>35</v>
      </c>
      <c r="B22" s="369" t="s">
        <v>225</v>
      </c>
      <c r="C22" s="304" t="s">
        <v>226</v>
      </c>
      <c r="D22" s="304">
        <v>20</v>
      </c>
      <c r="E22" s="213">
        <f>D22/85</f>
        <v>0.23529411764705882</v>
      </c>
      <c r="F22" s="213"/>
      <c r="G22" s="228"/>
      <c r="H22" s="229"/>
      <c r="I22" s="427" t="s">
        <v>229</v>
      </c>
      <c r="J22" s="304" t="s">
        <v>213</v>
      </c>
      <c r="K22" s="304">
        <v>20</v>
      </c>
      <c r="L22" s="314"/>
      <c r="M22" s="315">
        <f>K22/140</f>
        <v>0.14285714285714285</v>
      </c>
      <c r="N22" s="161"/>
      <c r="O22" s="270"/>
      <c r="P22" s="433" t="s">
        <v>272</v>
      </c>
      <c r="Q22" s="25" t="s">
        <v>123</v>
      </c>
      <c r="R22" s="25">
        <v>10</v>
      </c>
      <c r="S22" s="167"/>
      <c r="T22" s="167"/>
      <c r="U22" s="161">
        <f>R22/100</f>
        <v>0.1</v>
      </c>
      <c r="V22" s="132"/>
      <c r="W22" s="433" t="s">
        <v>184</v>
      </c>
      <c r="X22" s="52" t="s">
        <v>185</v>
      </c>
      <c r="Y22" s="39">
        <v>15</v>
      </c>
      <c r="Z22" s="167">
        <f>Y22/25</f>
        <v>0.6</v>
      </c>
      <c r="AA22" s="167"/>
      <c r="AB22" s="161"/>
      <c r="AC22" s="132"/>
      <c r="AD22" s="433"/>
      <c r="AE22" s="52"/>
      <c r="AF22" s="39"/>
      <c r="AG22" s="167"/>
      <c r="AH22" s="167"/>
      <c r="AI22" s="161"/>
      <c r="AJ22" s="132"/>
      <c r="AO22" s="58"/>
      <c r="AP22" s="58"/>
      <c r="AQ22" s="58"/>
      <c r="AR22" s="58"/>
    </row>
    <row r="23" spans="1:55" s="50" customFormat="1" ht="17.100000000000001" customHeight="1" x14ac:dyDescent="0.25">
      <c r="A23" s="472"/>
      <c r="B23" s="369"/>
      <c r="C23" s="25" t="s">
        <v>227</v>
      </c>
      <c r="D23" s="304">
        <v>20</v>
      </c>
      <c r="E23" s="213"/>
      <c r="F23" s="213">
        <f>D23*0.65/35</f>
        <v>0.37142857142857144</v>
      </c>
      <c r="G23" s="173"/>
      <c r="H23" s="229"/>
      <c r="I23" s="428"/>
      <c r="J23" s="25" t="s">
        <v>230</v>
      </c>
      <c r="K23" s="304" t="s">
        <v>217</v>
      </c>
      <c r="L23" s="314"/>
      <c r="M23" s="97"/>
      <c r="N23" s="213"/>
      <c r="O23" s="270"/>
      <c r="P23" s="434"/>
      <c r="Q23" s="95" t="s">
        <v>50</v>
      </c>
      <c r="R23" s="75">
        <v>15</v>
      </c>
      <c r="S23" s="167"/>
      <c r="T23" s="167">
        <f>R23/55</f>
        <v>0.27272727272727271</v>
      </c>
      <c r="U23" s="161"/>
      <c r="V23" s="132"/>
      <c r="W23" s="434"/>
      <c r="X23" s="52" t="s">
        <v>186</v>
      </c>
      <c r="Y23" s="39">
        <v>20</v>
      </c>
      <c r="Z23" s="167"/>
      <c r="AA23" s="167"/>
      <c r="AB23" s="167"/>
      <c r="AC23" s="132"/>
      <c r="AD23" s="434"/>
      <c r="AE23" s="52"/>
      <c r="AF23" s="39"/>
      <c r="AG23" s="167"/>
      <c r="AH23" s="167"/>
      <c r="AI23" s="167"/>
      <c r="AJ23" s="132"/>
      <c r="AO23" s="58"/>
      <c r="AP23" s="58"/>
      <c r="AQ23" s="58"/>
      <c r="AR23" s="58"/>
    </row>
    <row r="24" spans="1:55" s="50" customFormat="1" ht="17.100000000000001" customHeight="1" x14ac:dyDescent="0.25">
      <c r="A24" s="472"/>
      <c r="B24" s="369"/>
      <c r="C24" s="25" t="s">
        <v>228</v>
      </c>
      <c r="D24" s="25" t="s">
        <v>217</v>
      </c>
      <c r="E24" s="213"/>
      <c r="F24" s="213"/>
      <c r="G24" s="173"/>
      <c r="H24" s="229"/>
      <c r="I24" s="428"/>
      <c r="J24" s="25" t="s">
        <v>231</v>
      </c>
      <c r="K24" s="304" t="s">
        <v>217</v>
      </c>
      <c r="L24" s="314"/>
      <c r="M24" s="316"/>
      <c r="N24" s="213"/>
      <c r="O24" s="132"/>
      <c r="P24" s="434"/>
      <c r="Q24" s="52" t="s">
        <v>124</v>
      </c>
      <c r="R24" s="52">
        <v>15</v>
      </c>
      <c r="S24" s="167"/>
      <c r="T24" s="167"/>
      <c r="U24" s="161">
        <f t="shared" ref="U24" si="1">R24/100</f>
        <v>0.15</v>
      </c>
      <c r="V24" s="132"/>
      <c r="W24" s="434"/>
      <c r="X24" s="52" t="s">
        <v>187</v>
      </c>
      <c r="Y24" s="4">
        <v>5</v>
      </c>
      <c r="Z24" s="167"/>
      <c r="AA24" s="167"/>
      <c r="AB24" s="167"/>
      <c r="AC24" s="134"/>
      <c r="AD24" s="434"/>
      <c r="AE24" s="52"/>
      <c r="AF24" s="4"/>
      <c r="AG24" s="167"/>
      <c r="AH24" s="167"/>
      <c r="AI24" s="167"/>
      <c r="AJ24" s="134"/>
    </row>
    <row r="25" spans="1:55" s="50" customFormat="1" ht="17.100000000000001" customHeight="1" x14ac:dyDescent="0.25">
      <c r="A25" s="472"/>
      <c r="B25" s="369"/>
      <c r="C25" s="25"/>
      <c r="D25" s="25"/>
      <c r="E25" s="213"/>
      <c r="F25" s="213"/>
      <c r="G25" s="173"/>
      <c r="H25" s="229"/>
      <c r="I25" s="428"/>
      <c r="J25" s="25" t="s">
        <v>17</v>
      </c>
      <c r="K25" s="25">
        <v>30</v>
      </c>
      <c r="L25" s="314"/>
      <c r="M25" s="316"/>
      <c r="N25" s="213">
        <f>K25/100</f>
        <v>0.3</v>
      </c>
      <c r="O25" s="132"/>
      <c r="P25" s="434"/>
      <c r="Q25" s="52"/>
      <c r="R25" s="52"/>
      <c r="S25" s="167"/>
      <c r="T25" s="167"/>
      <c r="U25" s="167"/>
      <c r="V25" s="33"/>
      <c r="W25" s="434"/>
      <c r="X25" s="149"/>
      <c r="Y25" s="39"/>
      <c r="Z25" s="167"/>
      <c r="AA25" s="167"/>
      <c r="AB25" s="167"/>
      <c r="AC25" s="103"/>
      <c r="AD25" s="434"/>
      <c r="AE25" s="149"/>
      <c r="AF25" s="39"/>
      <c r="AG25" s="167"/>
      <c r="AH25" s="167"/>
      <c r="AI25" s="167"/>
      <c r="AJ25" s="103"/>
    </row>
    <row r="26" spans="1:55" s="50" customFormat="1" ht="17.100000000000001" customHeight="1" x14ac:dyDescent="0.25">
      <c r="A26" s="472"/>
      <c r="B26" s="369"/>
      <c r="C26" s="25"/>
      <c r="D26" s="25"/>
      <c r="E26" s="213"/>
      <c r="F26" s="213"/>
      <c r="G26" s="173"/>
      <c r="H26" s="229"/>
      <c r="I26" s="429"/>
      <c r="J26" s="317"/>
      <c r="K26" s="99"/>
      <c r="L26" s="314"/>
      <c r="M26" s="97"/>
      <c r="N26" s="213"/>
      <c r="O26" s="33"/>
      <c r="P26" s="435"/>
      <c r="Q26" s="52"/>
      <c r="R26" s="52"/>
      <c r="S26" s="167"/>
      <c r="T26" s="167"/>
      <c r="U26" s="167"/>
      <c r="V26" s="33"/>
      <c r="W26" s="435"/>
      <c r="X26" s="53"/>
      <c r="Y26" s="39"/>
      <c r="Z26" s="167"/>
      <c r="AA26" s="167"/>
      <c r="AB26" s="167"/>
      <c r="AC26" s="33"/>
      <c r="AD26" s="435"/>
      <c r="AE26" s="53"/>
      <c r="AF26" s="39"/>
      <c r="AG26" s="167"/>
      <c r="AH26" s="167"/>
      <c r="AI26" s="167"/>
      <c r="AJ26" s="33"/>
    </row>
    <row r="27" spans="1:55" s="58" customFormat="1" ht="18" x14ac:dyDescent="0.25">
      <c r="A27" s="301" t="s">
        <v>68</v>
      </c>
      <c r="B27" s="301" t="s">
        <v>61</v>
      </c>
      <c r="C27" s="71"/>
      <c r="D27" s="72"/>
      <c r="E27" s="168"/>
      <c r="F27" s="168"/>
      <c r="G27" s="168"/>
      <c r="H27" s="304"/>
      <c r="I27" s="74" t="s">
        <v>51</v>
      </c>
      <c r="J27" s="301" t="s">
        <v>51</v>
      </c>
      <c r="K27" s="75" t="s">
        <v>62</v>
      </c>
      <c r="L27" s="168"/>
      <c r="M27" s="168"/>
      <c r="N27" s="168"/>
      <c r="O27" s="33"/>
      <c r="P27" s="74" t="s">
        <v>68</v>
      </c>
      <c r="Q27" s="301">
        <f>月菜單!H14</f>
        <v>0</v>
      </c>
      <c r="R27" s="73" t="s">
        <v>115</v>
      </c>
      <c r="S27" s="168"/>
      <c r="T27" s="168"/>
      <c r="U27" s="168"/>
      <c r="V27" s="33"/>
      <c r="W27" s="285" t="s">
        <v>61</v>
      </c>
      <c r="X27" s="25" t="s">
        <v>61</v>
      </c>
      <c r="Y27" s="304" t="s">
        <v>165</v>
      </c>
      <c r="Z27" s="167"/>
      <c r="AA27" s="167"/>
      <c r="AB27" s="167"/>
      <c r="AC27" s="227"/>
      <c r="AD27" s="301"/>
      <c r="AE27" s="301"/>
      <c r="AF27" s="73"/>
      <c r="AG27" s="168"/>
      <c r="AH27" s="168"/>
      <c r="AI27" s="168"/>
      <c r="AJ27" s="33"/>
      <c r="AK27" s="236"/>
      <c r="AL27" s="236"/>
      <c r="AM27" s="236"/>
    </row>
    <row r="28" spans="1:55" s="50" customFormat="1" ht="18.75" thickBot="1" x14ac:dyDescent="0.3">
      <c r="A28" s="54" t="s">
        <v>70</v>
      </c>
      <c r="B28" s="76" t="s">
        <v>0</v>
      </c>
      <c r="C28" s="77">
        <f>月菜單!I12</f>
        <v>0</v>
      </c>
      <c r="D28" s="78" t="s">
        <v>117</v>
      </c>
      <c r="E28" s="169"/>
      <c r="F28" s="169"/>
      <c r="G28" s="169"/>
      <c r="H28" s="38"/>
      <c r="I28" s="76" t="s">
        <v>0</v>
      </c>
      <c r="J28" s="77"/>
      <c r="K28" s="78"/>
      <c r="L28" s="169"/>
      <c r="M28" s="169"/>
      <c r="N28" s="169"/>
      <c r="O28" s="79"/>
      <c r="P28" s="150" t="s">
        <v>0</v>
      </c>
      <c r="Q28" s="77"/>
      <c r="R28" s="78"/>
      <c r="S28" s="169"/>
      <c r="T28" s="169"/>
      <c r="U28" s="169"/>
      <c r="V28" s="38"/>
      <c r="W28" s="284" t="s">
        <v>0</v>
      </c>
      <c r="X28" s="25"/>
      <c r="Y28" s="304"/>
      <c r="Z28" s="167"/>
      <c r="AA28" s="167"/>
      <c r="AB28" s="167"/>
      <c r="AC28" s="227"/>
      <c r="AD28" s="76"/>
      <c r="AE28" s="77"/>
      <c r="AF28" s="78"/>
      <c r="AG28" s="169"/>
      <c r="AH28" s="169"/>
      <c r="AI28" s="169"/>
      <c r="AJ28" s="33"/>
    </row>
    <row r="29" spans="1:55" s="50" customFormat="1" ht="18" customHeight="1" x14ac:dyDescent="0.25">
      <c r="A29" s="447" t="s">
        <v>106</v>
      </c>
      <c r="B29" s="454" t="s">
        <v>107</v>
      </c>
      <c r="C29" s="473"/>
      <c r="D29" s="187"/>
      <c r="E29" s="188">
        <f>SUM(E5:E28)</f>
        <v>6.6241830065359482</v>
      </c>
      <c r="F29" s="188">
        <f>SUM(F5:F28)</f>
        <v>3</v>
      </c>
      <c r="G29" s="188">
        <f>SUM(G5:G28)</f>
        <v>1.5</v>
      </c>
      <c r="H29" s="189"/>
      <c r="I29" s="454" t="s">
        <v>107</v>
      </c>
      <c r="J29" s="455"/>
      <c r="K29" s="190"/>
      <c r="L29" s="188">
        <f>SUM(L5:L28)</f>
        <v>6</v>
      </c>
      <c r="M29" s="188">
        <f>SUM(M5:M28)</f>
        <v>2.6314285714285717</v>
      </c>
      <c r="N29" s="188">
        <f>SUM(N5:N28)</f>
        <v>1.75</v>
      </c>
      <c r="O29" s="191"/>
      <c r="P29" s="454" t="s">
        <v>107</v>
      </c>
      <c r="Q29" s="455"/>
      <c r="R29" s="192"/>
      <c r="S29" s="193">
        <f>SUM(S5:S28)</f>
        <v>6.5714285714285712</v>
      </c>
      <c r="T29" s="193">
        <f>SUM(T5:T28)</f>
        <v>2.7727272727272725</v>
      </c>
      <c r="U29" s="188">
        <f>SUM(U5:U26)</f>
        <v>1.55</v>
      </c>
      <c r="V29" s="189"/>
      <c r="W29" s="454" t="s">
        <v>107</v>
      </c>
      <c r="X29" s="474"/>
      <c r="Y29" s="187"/>
      <c r="Z29" s="188">
        <f>SUM(Z5:Z28)</f>
        <v>6.6</v>
      </c>
      <c r="AA29" s="188">
        <f>SUM(AA5:AA28)</f>
        <v>2.5999999999999996</v>
      </c>
      <c r="AB29" s="188">
        <f>SUM(AB5:AB28)</f>
        <v>1.52</v>
      </c>
      <c r="AC29" s="189"/>
      <c r="AD29" s="406"/>
      <c r="AE29" s="407"/>
      <c r="AF29" s="281"/>
      <c r="AG29" s="260"/>
      <c r="AH29" s="260"/>
      <c r="AI29" s="260"/>
      <c r="AJ29" s="282"/>
      <c r="AL29" s="305"/>
      <c r="AM29" s="186"/>
      <c r="AN29" s="186"/>
      <c r="AO29" s="186"/>
      <c r="AP29" s="186"/>
    </row>
    <row r="30" spans="1:55" s="50" customFormat="1" ht="18" customHeight="1" x14ac:dyDescent="0.25">
      <c r="A30" s="448"/>
      <c r="B30" s="360" t="s">
        <v>108</v>
      </c>
      <c r="C30" s="361"/>
      <c r="D30" s="194">
        <f>E29</f>
        <v>6.6241830065359482</v>
      </c>
      <c r="E30" s="155"/>
      <c r="F30" s="155"/>
      <c r="G30" s="155"/>
      <c r="H30" s="81"/>
      <c r="I30" s="412" t="s">
        <v>108</v>
      </c>
      <c r="J30" s="361"/>
      <c r="K30" s="194">
        <f>L29</f>
        <v>6</v>
      </c>
      <c r="L30" s="155"/>
      <c r="M30" s="155"/>
      <c r="N30" s="155"/>
      <c r="O30" s="195"/>
      <c r="P30" s="360" t="s">
        <v>108</v>
      </c>
      <c r="Q30" s="361"/>
      <c r="R30" s="196">
        <f>S29</f>
        <v>6.5714285714285712</v>
      </c>
      <c r="S30" s="173"/>
      <c r="T30" s="173"/>
      <c r="U30" s="155"/>
      <c r="V30" s="81"/>
      <c r="W30" s="360" t="s">
        <v>63</v>
      </c>
      <c r="X30" s="361"/>
      <c r="Y30" s="194">
        <f>Z29</f>
        <v>6.6</v>
      </c>
      <c r="Z30" s="155"/>
      <c r="AA30" s="155"/>
      <c r="AB30" s="155"/>
      <c r="AC30" s="33"/>
      <c r="AD30" s="360"/>
      <c r="AE30" s="361"/>
      <c r="AF30" s="194"/>
      <c r="AG30" s="155"/>
      <c r="AH30" s="155"/>
      <c r="AI30" s="155"/>
      <c r="AJ30" s="33"/>
      <c r="AL30" s="305"/>
      <c r="AM30" s="186"/>
      <c r="AN30" s="186"/>
      <c r="AO30" s="186"/>
      <c r="AP30" s="186"/>
    </row>
    <row r="31" spans="1:55" s="50" customFormat="1" ht="18" customHeight="1" x14ac:dyDescent="0.25">
      <c r="A31" s="448"/>
      <c r="B31" s="360" t="s">
        <v>64</v>
      </c>
      <c r="C31" s="361"/>
      <c r="D31" s="82">
        <f>F29</f>
        <v>3</v>
      </c>
      <c r="E31" s="156"/>
      <c r="F31" s="156"/>
      <c r="G31" s="156"/>
      <c r="H31" s="81"/>
      <c r="I31" s="197" t="s">
        <v>104</v>
      </c>
      <c r="J31" s="95"/>
      <c r="K31" s="82">
        <f>M29</f>
        <v>2.6314285714285717</v>
      </c>
      <c r="L31" s="156"/>
      <c r="M31" s="156"/>
      <c r="N31" s="156"/>
      <c r="O31" s="38"/>
      <c r="P31" s="360" t="s">
        <v>64</v>
      </c>
      <c r="Q31" s="361"/>
      <c r="R31" s="198">
        <f>T29</f>
        <v>2.7727272727272725</v>
      </c>
      <c r="S31" s="170"/>
      <c r="T31" s="170"/>
      <c r="U31" s="156"/>
      <c r="V31" s="81"/>
      <c r="W31" s="360" t="s">
        <v>64</v>
      </c>
      <c r="X31" s="361"/>
      <c r="Y31" s="82">
        <f>AA29</f>
        <v>2.5999999999999996</v>
      </c>
      <c r="Z31" s="156"/>
      <c r="AA31" s="156"/>
      <c r="AB31" s="156"/>
      <c r="AC31" s="33"/>
      <c r="AD31" s="360"/>
      <c r="AE31" s="361"/>
      <c r="AF31" s="82"/>
      <c r="AG31" s="156"/>
      <c r="AH31" s="156"/>
      <c r="AI31" s="156"/>
      <c r="AJ31" s="33"/>
      <c r="AL31" s="305"/>
      <c r="AM31" s="186"/>
      <c r="AN31" s="186"/>
      <c r="AO31" s="186"/>
      <c r="AP31" s="186"/>
    </row>
    <row r="32" spans="1:55" s="50" customFormat="1" ht="18" customHeight="1" x14ac:dyDescent="0.25">
      <c r="A32" s="448"/>
      <c r="B32" s="360" t="s">
        <v>290</v>
      </c>
      <c r="C32" s="361"/>
      <c r="D32" s="82">
        <f>G29</f>
        <v>1.5</v>
      </c>
      <c r="E32" s="156"/>
      <c r="F32" s="156"/>
      <c r="G32" s="156"/>
      <c r="H32" s="81"/>
      <c r="I32" s="456" t="s">
        <v>290</v>
      </c>
      <c r="J32" s="445"/>
      <c r="K32" s="82">
        <f>N29</f>
        <v>1.75</v>
      </c>
      <c r="L32" s="156"/>
      <c r="M32" s="156"/>
      <c r="N32" s="156"/>
      <c r="O32" s="172"/>
      <c r="P32" s="360" t="s">
        <v>290</v>
      </c>
      <c r="Q32" s="361"/>
      <c r="R32" s="82">
        <f>U29</f>
        <v>1.55</v>
      </c>
      <c r="S32" s="156"/>
      <c r="T32" s="156"/>
      <c r="U32" s="156"/>
      <c r="V32" s="81"/>
      <c r="W32" s="360" t="s">
        <v>290</v>
      </c>
      <c r="X32" s="361"/>
      <c r="Y32" s="82">
        <f>AB29</f>
        <v>1.52</v>
      </c>
      <c r="Z32" s="156"/>
      <c r="AA32" s="156"/>
      <c r="AB32" s="156"/>
      <c r="AC32" s="33"/>
      <c r="AD32" s="360"/>
      <c r="AE32" s="361"/>
      <c r="AF32" s="82"/>
      <c r="AG32" s="156"/>
      <c r="AH32" s="156"/>
      <c r="AI32" s="156"/>
      <c r="AJ32" s="33"/>
      <c r="AL32" s="305"/>
      <c r="AM32" s="186"/>
      <c r="AN32" s="186"/>
      <c r="AO32" s="186"/>
      <c r="AP32" s="186"/>
    </row>
    <row r="33" spans="1:43" s="50" customFormat="1" ht="18" customHeight="1" x14ac:dyDescent="0.25">
      <c r="A33" s="448"/>
      <c r="B33" s="360" t="s">
        <v>291</v>
      </c>
      <c r="C33" s="361"/>
      <c r="D33" s="83"/>
      <c r="E33" s="133"/>
      <c r="F33" s="133"/>
      <c r="G33" s="133"/>
      <c r="H33" s="81"/>
      <c r="I33" s="456" t="s">
        <v>291</v>
      </c>
      <c r="J33" s="445"/>
      <c r="K33" s="83">
        <v>1</v>
      </c>
      <c r="L33" s="133"/>
      <c r="M33" s="133"/>
      <c r="N33" s="133"/>
      <c r="O33" s="38"/>
      <c r="P33" s="360" t="s">
        <v>291</v>
      </c>
      <c r="Q33" s="361"/>
      <c r="R33" s="83"/>
      <c r="S33" s="133"/>
      <c r="T33" s="133"/>
      <c r="U33" s="133"/>
      <c r="V33" s="81"/>
      <c r="W33" s="360" t="s">
        <v>291</v>
      </c>
      <c r="X33" s="361"/>
      <c r="Y33" s="83">
        <v>1</v>
      </c>
      <c r="Z33" s="133"/>
      <c r="AA33" s="133"/>
      <c r="AB33" s="133"/>
      <c r="AC33" s="33"/>
      <c r="AD33" s="360"/>
      <c r="AE33" s="361"/>
      <c r="AF33" s="83"/>
      <c r="AG33" s="133"/>
      <c r="AH33" s="133"/>
      <c r="AI33" s="133"/>
      <c r="AJ33" s="33"/>
      <c r="AL33" s="305"/>
      <c r="AM33" s="186"/>
      <c r="AN33" s="186"/>
      <c r="AO33" s="186"/>
      <c r="AP33" s="186"/>
    </row>
    <row r="34" spans="1:43" s="50" customFormat="1" ht="18" customHeight="1" x14ac:dyDescent="0.25">
      <c r="A34" s="448"/>
      <c r="B34" s="360" t="s">
        <v>65</v>
      </c>
      <c r="C34" s="361"/>
      <c r="D34" s="84"/>
      <c r="E34" s="157"/>
      <c r="F34" s="157"/>
      <c r="G34" s="157"/>
      <c r="H34" s="86"/>
      <c r="I34" s="463" t="s">
        <v>65</v>
      </c>
      <c r="J34" s="464"/>
      <c r="K34" s="84"/>
      <c r="L34" s="157"/>
      <c r="M34" s="157"/>
      <c r="N34" s="157"/>
      <c r="O34" s="174"/>
      <c r="P34" s="408" t="s">
        <v>65</v>
      </c>
      <c r="Q34" s="409"/>
      <c r="R34" s="84">
        <v>1</v>
      </c>
      <c r="S34" s="157"/>
      <c r="T34" s="157"/>
      <c r="U34" s="157"/>
      <c r="V34" s="86"/>
      <c r="W34" s="408" t="s">
        <v>65</v>
      </c>
      <c r="X34" s="409"/>
      <c r="Y34" s="84"/>
      <c r="Z34" s="157"/>
      <c r="AA34" s="157"/>
      <c r="AB34" s="157"/>
      <c r="AC34" s="85"/>
      <c r="AD34" s="408"/>
      <c r="AE34" s="409"/>
      <c r="AF34" s="84"/>
      <c r="AG34" s="157"/>
      <c r="AH34" s="157"/>
      <c r="AI34" s="157"/>
      <c r="AJ34" s="85"/>
      <c r="AL34" s="185"/>
      <c r="AM34" s="236"/>
      <c r="AN34" s="236"/>
    </row>
    <row r="35" spans="1:43" s="37" customFormat="1" ht="18" customHeight="1" x14ac:dyDescent="0.25">
      <c r="A35" s="448"/>
      <c r="B35" s="465" t="s">
        <v>13</v>
      </c>
      <c r="C35" s="445"/>
      <c r="D35" s="87">
        <v>2.5</v>
      </c>
      <c r="E35" s="158"/>
      <c r="F35" s="158"/>
      <c r="G35" s="158"/>
      <c r="H35" s="89"/>
      <c r="I35" s="445" t="s">
        <v>13</v>
      </c>
      <c r="J35" s="446"/>
      <c r="K35" s="87" t="s">
        <v>66</v>
      </c>
      <c r="L35" s="158"/>
      <c r="M35" s="158"/>
      <c r="N35" s="158"/>
      <c r="O35" s="200"/>
      <c r="P35" s="360" t="s">
        <v>13</v>
      </c>
      <c r="Q35" s="361"/>
      <c r="R35" s="87" t="s">
        <v>66</v>
      </c>
      <c r="S35" s="158"/>
      <c r="T35" s="158"/>
      <c r="U35" s="158"/>
      <c r="V35" s="89"/>
      <c r="W35" s="360" t="s">
        <v>13</v>
      </c>
      <c r="X35" s="361"/>
      <c r="Y35" s="87" t="s">
        <v>66</v>
      </c>
      <c r="Z35" s="158"/>
      <c r="AA35" s="158"/>
      <c r="AB35" s="158"/>
      <c r="AC35" s="88"/>
      <c r="AD35" s="360"/>
      <c r="AE35" s="361"/>
      <c r="AF35" s="87"/>
      <c r="AG35" s="158"/>
      <c r="AH35" s="158"/>
      <c r="AI35" s="158"/>
      <c r="AJ35" s="89"/>
      <c r="AL35" s="185"/>
      <c r="AM35" s="69"/>
      <c r="AN35" s="69"/>
    </row>
    <row r="36" spans="1:43" s="37" customFormat="1" ht="18" customHeight="1" thickBot="1" x14ac:dyDescent="0.3">
      <c r="A36" s="449"/>
      <c r="B36" s="450" t="s">
        <v>105</v>
      </c>
      <c r="C36" s="451"/>
      <c r="D36" s="90">
        <f>D30*70+D31*75+D32*25+D33*60+D35*45</f>
        <v>838.69281045751632</v>
      </c>
      <c r="E36" s="171"/>
      <c r="F36" s="171"/>
      <c r="G36" s="171"/>
      <c r="H36" s="93"/>
      <c r="I36" s="452" t="s">
        <v>105</v>
      </c>
      <c r="J36" s="453"/>
      <c r="K36" s="90">
        <f>K30*70+K31*75+K32*25+K33*60+K35*45</f>
        <v>833.60714285714289</v>
      </c>
      <c r="L36" s="171"/>
      <c r="M36" s="171"/>
      <c r="N36" s="171"/>
      <c r="O36" s="201"/>
      <c r="P36" s="362" t="s">
        <v>105</v>
      </c>
      <c r="Q36" s="363"/>
      <c r="R36" s="90">
        <f>R30*70+R31*75+R32*25+R33*60+R35*45+R34*120</f>
        <v>939.2045454545455</v>
      </c>
      <c r="S36" s="171"/>
      <c r="T36" s="171"/>
      <c r="U36" s="171"/>
      <c r="V36" s="92"/>
      <c r="W36" s="362" t="s">
        <v>105</v>
      </c>
      <c r="X36" s="363"/>
      <c r="Y36" s="90">
        <f>Y30*70+Y31*75+Y32*25+Y33*60+Y35*45</f>
        <v>867.5</v>
      </c>
      <c r="Z36" s="171"/>
      <c r="AA36" s="171"/>
      <c r="AB36" s="171"/>
      <c r="AC36" s="91"/>
      <c r="AD36" s="362"/>
      <c r="AE36" s="363"/>
      <c r="AF36" s="90"/>
      <c r="AG36" s="171"/>
      <c r="AH36" s="171"/>
      <c r="AI36" s="171"/>
      <c r="AJ36" s="93"/>
      <c r="AL36" s="69"/>
      <c r="AM36" s="69"/>
      <c r="AN36" s="69"/>
    </row>
    <row r="37" spans="1:43" s="60" customFormat="1" ht="26.25" customHeight="1" x14ac:dyDescent="0.3">
      <c r="A37" s="64"/>
      <c r="B37" s="64" t="s">
        <v>23</v>
      </c>
      <c r="C37" s="64"/>
      <c r="D37" s="62"/>
      <c r="E37" s="62" t="s">
        <v>33</v>
      </c>
      <c r="F37" s="62"/>
      <c r="G37" s="62" t="s">
        <v>34</v>
      </c>
      <c r="H37" s="62"/>
      <c r="I37" s="62"/>
      <c r="J37" s="62" t="s">
        <v>294</v>
      </c>
      <c r="K37" s="342"/>
      <c r="L37" s="342"/>
      <c r="M37" s="342"/>
      <c r="N37" s="342"/>
      <c r="O37" s="342"/>
      <c r="P37" s="59"/>
      <c r="Q37" s="59"/>
      <c r="R37" s="62" t="s">
        <v>296</v>
      </c>
      <c r="S37" s="310"/>
      <c r="T37" s="310"/>
      <c r="U37" s="310"/>
      <c r="V37" s="59"/>
      <c r="W37" s="59"/>
      <c r="Z37" s="310"/>
      <c r="AA37" s="310"/>
      <c r="AB37" s="310"/>
      <c r="AC37" s="62" t="s">
        <v>297</v>
      </c>
      <c r="AG37" s="310"/>
      <c r="AH37" s="310"/>
      <c r="AI37" s="310"/>
      <c r="AM37" s="94"/>
      <c r="AN37" s="94"/>
      <c r="AO37" s="94"/>
      <c r="AP37" s="94"/>
      <c r="AQ37" s="94"/>
    </row>
    <row r="38" spans="1:43" s="60" customFormat="1" ht="18" customHeight="1" x14ac:dyDescent="0.3">
      <c r="A38" s="420" t="s">
        <v>71</v>
      </c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340"/>
      <c r="M38" s="340"/>
      <c r="N38" s="340"/>
      <c r="O38" s="326"/>
      <c r="P38" s="341"/>
      <c r="Q38" s="341"/>
      <c r="R38" s="341"/>
      <c r="S38" s="340"/>
      <c r="T38" s="340"/>
      <c r="U38" s="340"/>
      <c r="V38" s="341"/>
      <c r="W38" s="341"/>
      <c r="X38" s="94"/>
      <c r="Z38" s="303"/>
      <c r="AA38" s="303"/>
      <c r="AB38" s="303"/>
      <c r="AG38" s="303"/>
      <c r="AH38" s="303"/>
      <c r="AI38" s="303"/>
    </row>
    <row r="39" spans="1:43" s="62" customFormat="1" ht="18" customHeight="1" x14ac:dyDescent="0.25">
      <c r="A39" s="356" t="s">
        <v>72</v>
      </c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61"/>
      <c r="Z39" s="61"/>
      <c r="AA39" s="61"/>
      <c r="AB39" s="61"/>
      <c r="AG39" s="61"/>
      <c r="AH39" s="61"/>
      <c r="AI39" s="61"/>
    </row>
    <row r="40" spans="1:43" s="62" customFormat="1" ht="18" customHeight="1" x14ac:dyDescent="0.3">
      <c r="A40" s="217" t="s">
        <v>73</v>
      </c>
      <c r="B40" s="217"/>
      <c r="C40" s="217"/>
      <c r="D40" s="61"/>
      <c r="E40" s="61"/>
      <c r="F40" s="61"/>
      <c r="G40" s="61"/>
      <c r="H40" s="326"/>
      <c r="I40" s="326"/>
      <c r="J40" s="326"/>
      <c r="K40" s="217"/>
      <c r="L40" s="61"/>
      <c r="M40" s="61"/>
      <c r="N40" s="61"/>
      <c r="O40" s="65"/>
      <c r="P40" s="326"/>
      <c r="Q40" s="326"/>
      <c r="R40" s="326"/>
      <c r="S40" s="61"/>
      <c r="T40" s="61"/>
      <c r="U40" s="61"/>
      <c r="V40" s="326"/>
      <c r="W40" s="47"/>
      <c r="X40" s="61"/>
      <c r="Y40" s="61"/>
      <c r="Z40" s="61"/>
      <c r="AA40" s="61"/>
      <c r="AB40" s="61"/>
      <c r="AG40" s="61"/>
      <c r="AH40" s="61"/>
      <c r="AI40" s="61"/>
    </row>
    <row r="41" spans="1:43" s="263" customFormat="1" ht="19.5" customHeight="1" x14ac:dyDescent="0.25">
      <c r="A41" s="216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100"/>
      <c r="M41" s="55"/>
      <c r="N41" s="307"/>
      <c r="O41" s="180"/>
      <c r="P41" s="180"/>
      <c r="Q41" s="180"/>
      <c r="R41" s="307"/>
      <c r="S41" s="55"/>
      <c r="T41" s="216"/>
      <c r="U41" s="216"/>
      <c r="V41" s="216"/>
      <c r="W41" s="216"/>
      <c r="X41" s="216"/>
    </row>
    <row r="42" spans="1:43" ht="19.5" x14ac:dyDescent="0.25">
      <c r="A42" s="217"/>
      <c r="B42" s="217"/>
      <c r="C42" s="217"/>
      <c r="D42" s="61"/>
      <c r="E42" s="55"/>
      <c r="F42" s="55"/>
      <c r="G42" s="55"/>
      <c r="H42" s="48"/>
      <c r="I42" s="48"/>
      <c r="J42" s="48"/>
      <c r="K42" s="217"/>
      <c r="L42" s="55"/>
      <c r="T42" s="55"/>
      <c r="U42" s="55"/>
      <c r="V42" s="48"/>
      <c r="W42" s="47"/>
      <c r="X42" s="61"/>
    </row>
    <row r="43" spans="1:43" ht="33" customHeight="1" x14ac:dyDescent="0.25">
      <c r="A43" s="307"/>
      <c r="B43" s="307"/>
      <c r="C43" s="307"/>
      <c r="D43" s="307"/>
      <c r="E43" s="100"/>
      <c r="F43" s="35"/>
      <c r="G43" s="307"/>
      <c r="H43" s="177"/>
      <c r="I43" s="177"/>
      <c r="J43" s="178"/>
      <c r="K43" s="175"/>
      <c r="L43" s="55"/>
      <c r="T43" s="307"/>
      <c r="U43" s="307"/>
      <c r="V43" s="307"/>
      <c r="W43" s="307"/>
      <c r="X43" s="307"/>
      <c r="Z43" s="235"/>
      <c r="AA43" s="235"/>
      <c r="AB43" s="235"/>
      <c r="AG43" s="235"/>
      <c r="AH43" s="235"/>
      <c r="AI43" s="235"/>
    </row>
    <row r="44" spans="1:43" x14ac:dyDescent="0.25">
      <c r="A44" s="307"/>
      <c r="B44" s="307"/>
      <c r="C44" s="307"/>
      <c r="D44" s="307"/>
      <c r="E44" s="100"/>
      <c r="F44" s="8"/>
      <c r="G44" s="307"/>
      <c r="H44" s="177"/>
      <c r="I44" s="178"/>
      <c r="J44" s="178"/>
      <c r="K44" s="175"/>
      <c r="L44" s="55"/>
      <c r="T44" s="55"/>
      <c r="U44" s="55"/>
      <c r="V44" s="307"/>
      <c r="W44" s="307"/>
      <c r="X44" s="307"/>
    </row>
    <row r="45" spans="1:43" x14ac:dyDescent="0.25">
      <c r="A45" s="307"/>
      <c r="B45" s="307"/>
      <c r="C45" s="307"/>
      <c r="D45" s="307"/>
      <c r="E45" s="100"/>
      <c r="F45" s="307"/>
      <c r="G45" s="307"/>
      <c r="H45" s="178"/>
      <c r="I45" s="178"/>
      <c r="J45" s="178"/>
      <c r="K45" s="175"/>
      <c r="T45" s="55"/>
      <c r="U45" s="55"/>
      <c r="V45" s="307"/>
      <c r="W45" s="307"/>
      <c r="X45" s="307"/>
    </row>
    <row r="46" spans="1:43" x14ac:dyDescent="0.25">
      <c r="A46" s="307"/>
      <c r="B46" s="307"/>
      <c r="C46" s="307"/>
      <c r="D46" s="307"/>
      <c r="E46" s="100"/>
      <c r="F46" s="8"/>
      <c r="G46" s="307"/>
      <c r="H46" s="179"/>
      <c r="I46" s="178"/>
      <c r="J46" s="178"/>
      <c r="K46" s="175"/>
      <c r="T46" s="55"/>
      <c r="U46" s="55"/>
      <c r="V46" s="307"/>
      <c r="W46" s="307"/>
      <c r="X46" s="307"/>
    </row>
    <row r="47" spans="1:43" ht="21" x14ac:dyDescent="0.25">
      <c r="B47" s="302"/>
      <c r="D47" s="307"/>
      <c r="E47" s="100"/>
      <c r="F47" s="8"/>
      <c r="G47" s="307"/>
      <c r="H47" s="179"/>
      <c r="I47" s="179"/>
      <c r="J47" s="179"/>
      <c r="K47" s="175"/>
    </row>
    <row r="48" spans="1:43" ht="21" x14ac:dyDescent="0.25">
      <c r="B48" s="11"/>
      <c r="D48" s="307"/>
      <c r="E48" s="55"/>
      <c r="F48" s="55"/>
      <c r="G48" s="55"/>
      <c r="H48" s="307"/>
      <c r="I48" s="307"/>
      <c r="J48" s="307"/>
      <c r="K48" s="307"/>
    </row>
    <row r="49" spans="2:11" ht="21" x14ac:dyDescent="0.25">
      <c r="B49" s="11"/>
      <c r="D49" s="307"/>
      <c r="E49" s="55"/>
      <c r="F49" s="55"/>
      <c r="G49" s="55"/>
      <c r="H49" s="307"/>
      <c r="I49" s="307"/>
      <c r="J49" s="307"/>
      <c r="K49" s="307"/>
    </row>
    <row r="50" spans="2:11" x14ac:dyDescent="0.25">
      <c r="B50" s="307"/>
    </row>
  </sheetData>
  <mergeCells count="90">
    <mergeCell ref="P5:P6"/>
    <mergeCell ref="R3:V3"/>
    <mergeCell ref="P7:P11"/>
    <mergeCell ref="P12:P16"/>
    <mergeCell ref="P17:P21"/>
    <mergeCell ref="Q18:Q21"/>
    <mergeCell ref="W3:X3"/>
    <mergeCell ref="Y3:AC3"/>
    <mergeCell ref="AD3:AE3"/>
    <mergeCell ref="AF3:AJ3"/>
    <mergeCell ref="X18:X21"/>
    <mergeCell ref="AD7:AD11"/>
    <mergeCell ref="AD17:AD21"/>
    <mergeCell ref="AE18:AE21"/>
    <mergeCell ref="W7:W11"/>
    <mergeCell ref="W12:W16"/>
    <mergeCell ref="W17:W21"/>
    <mergeCell ref="B3:C3"/>
    <mergeCell ref="D3:H3"/>
    <mergeCell ref="I3:J3"/>
    <mergeCell ref="K3:O3"/>
    <mergeCell ref="P3:Q3"/>
    <mergeCell ref="A22:A26"/>
    <mergeCell ref="AD32:AE32"/>
    <mergeCell ref="W32:X32"/>
    <mergeCell ref="P34:Q34"/>
    <mergeCell ref="B29:C29"/>
    <mergeCell ref="W30:X30"/>
    <mergeCell ref="W29:X29"/>
    <mergeCell ref="W31:X31"/>
    <mergeCell ref="AD29:AE29"/>
    <mergeCell ref="AD30:AE30"/>
    <mergeCell ref="P22:P26"/>
    <mergeCell ref="AD22:AD26"/>
    <mergeCell ref="AD31:AE31"/>
    <mergeCell ref="W22:W26"/>
    <mergeCell ref="A1:AJ1"/>
    <mergeCell ref="I17:I21"/>
    <mergeCell ref="W2:Y2"/>
    <mergeCell ref="AD2:AF2"/>
    <mergeCell ref="AD5:AD6"/>
    <mergeCell ref="I5:I6"/>
    <mergeCell ref="B5:B6"/>
    <mergeCell ref="A5:A6"/>
    <mergeCell ref="B7:B11"/>
    <mergeCell ref="A7:A11"/>
    <mergeCell ref="W5:W6"/>
    <mergeCell ref="B17:B21"/>
    <mergeCell ref="C18:C21"/>
    <mergeCell ref="J18:J21"/>
    <mergeCell ref="AD12:AD16"/>
    <mergeCell ref="A17:A21"/>
    <mergeCell ref="AD36:AE36"/>
    <mergeCell ref="AD35:AE35"/>
    <mergeCell ref="P30:Q30"/>
    <mergeCell ref="P31:Q31"/>
    <mergeCell ref="AD33:AE33"/>
    <mergeCell ref="W34:X34"/>
    <mergeCell ref="AD34:AE34"/>
    <mergeCell ref="I7:I11"/>
    <mergeCell ref="B22:B26"/>
    <mergeCell ref="I22:I26"/>
    <mergeCell ref="A38:K38"/>
    <mergeCell ref="A12:A16"/>
    <mergeCell ref="B34:C34"/>
    <mergeCell ref="B32:C32"/>
    <mergeCell ref="I34:J34"/>
    <mergeCell ref="I33:J33"/>
    <mergeCell ref="B30:C30"/>
    <mergeCell ref="B31:C31"/>
    <mergeCell ref="I29:J29"/>
    <mergeCell ref="I30:J30"/>
    <mergeCell ref="B12:B16"/>
    <mergeCell ref="I12:I16"/>
    <mergeCell ref="B35:C35"/>
    <mergeCell ref="A39:X39"/>
    <mergeCell ref="I35:J35"/>
    <mergeCell ref="P35:Q35"/>
    <mergeCell ref="W35:X35"/>
    <mergeCell ref="A29:A36"/>
    <mergeCell ref="B36:C36"/>
    <mergeCell ref="W36:X36"/>
    <mergeCell ref="B33:C33"/>
    <mergeCell ref="P33:Q33"/>
    <mergeCell ref="W33:X33"/>
    <mergeCell ref="I36:J36"/>
    <mergeCell ref="P36:Q36"/>
    <mergeCell ref="P32:Q32"/>
    <mergeCell ref="P29:Q29"/>
    <mergeCell ref="I32:J32"/>
  </mergeCells>
  <phoneticPr fontId="1" type="noConversion"/>
  <printOptions horizontalCentered="1"/>
  <pageMargins left="0" right="0" top="0" bottom="0" header="0.11811023622047245" footer="0.11811023622047245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4</vt:i4>
      </vt:variant>
    </vt:vector>
  </HeadingPairs>
  <TitlesOfParts>
    <vt:vector size="11" baseType="lpstr">
      <vt:lpstr>月菜單</vt:lpstr>
      <vt:lpstr>第一週</vt:lpstr>
      <vt:lpstr>第二週</vt:lpstr>
      <vt:lpstr>第三週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2025-02-06T04:23:15Z</cp:lastPrinted>
  <dcterms:created xsi:type="dcterms:W3CDTF">2005-05-16T01:42:21Z</dcterms:created>
  <dcterms:modified xsi:type="dcterms:W3CDTF">2025-02-06T06:20:00Z</dcterms:modified>
</cp:coreProperties>
</file>