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585" yWindow="-15" windowWidth="6300" windowHeight="10860" tabRatio="697"/>
  </bookViews>
  <sheets>
    <sheet name="月菜單" sheetId="12" r:id="rId1"/>
    <sheet name="第一週" sheetId="10" r:id="rId2"/>
    <sheet name="第二週" sheetId="9" r:id="rId3"/>
    <sheet name="第三週" sheetId="8" r:id="rId4"/>
    <sheet name="Sheet1" sheetId="4" state="hidden" r:id="rId5"/>
    <sheet name="Sheet2" sheetId="5" state="hidden" r:id="rId6"/>
    <sheet name="Sheet3" sheetId="6" state="hidden" r:id="rId7"/>
    <sheet name="二月第一週" sheetId="17" r:id="rId8"/>
    <sheet name="二月第二週" sheetId="18" r:id="rId9"/>
    <sheet name="二月第三週" sheetId="20" r:id="rId10"/>
  </sheets>
  <definedNames>
    <definedName name="_xlnm.Print_Area" localSheetId="0">月菜單!$A$1:$O$29</definedName>
    <definedName name="_xlnm.Print_Area" localSheetId="1">第一週!$A$1:$AK$36</definedName>
    <definedName name="_xlnm.Print_Area" localSheetId="2">第二週!$A$1:$AJ$33</definedName>
    <definedName name="_xlnm.Print_Area" localSheetId="3">第三週!$A$1:$AJ$36</definedName>
  </definedNames>
  <calcPr calcId="144525"/>
</workbook>
</file>

<file path=xl/calcChain.xml><?xml version="1.0" encoding="utf-8"?>
<calcChain xmlns="http://schemas.openxmlformats.org/spreadsheetml/2006/main">
  <c r="E12" i="12" l="1"/>
  <c r="AA9" i="20" l="1"/>
  <c r="F7" i="20"/>
  <c r="F23" i="20"/>
  <c r="F13" i="20"/>
  <c r="AH7" i="18"/>
  <c r="AA7" i="18"/>
  <c r="AA12" i="18"/>
  <c r="AH7" i="17"/>
  <c r="AH11" i="17"/>
  <c r="AI10" i="17"/>
  <c r="N9" i="8"/>
  <c r="M7" i="8"/>
  <c r="N22" i="8"/>
  <c r="N23" i="8"/>
  <c r="N24" i="8"/>
  <c r="S5" i="9"/>
  <c r="S22" i="9"/>
  <c r="S23" i="9"/>
  <c r="AH8" i="10"/>
  <c r="AH13" i="10"/>
  <c r="AA7" i="10"/>
  <c r="S5" i="8"/>
  <c r="E26" i="8"/>
  <c r="F24" i="8"/>
  <c r="F7" i="8"/>
  <c r="AI15" i="18"/>
  <c r="Z22" i="17"/>
  <c r="Z23" i="17"/>
  <c r="Z24" i="17"/>
  <c r="F15" i="20"/>
  <c r="G14" i="20"/>
  <c r="E12" i="20"/>
  <c r="G8" i="18"/>
  <c r="F7" i="18"/>
  <c r="G14" i="18"/>
  <c r="G13" i="18"/>
  <c r="F12" i="18"/>
  <c r="AH13" i="17"/>
  <c r="G14" i="12"/>
  <c r="F14" i="12"/>
  <c r="E14" i="12"/>
  <c r="U25" i="8"/>
  <c r="T24" i="8"/>
  <c r="T13" i="8"/>
  <c r="T8" i="8"/>
  <c r="U12" i="8"/>
  <c r="T10" i="8"/>
  <c r="U17" i="8"/>
  <c r="U22" i="8"/>
  <c r="S23" i="8"/>
  <c r="E12" i="8"/>
  <c r="N14" i="8"/>
  <c r="N13" i="8"/>
  <c r="M12" i="8"/>
  <c r="G9" i="12"/>
  <c r="AB16" i="9"/>
  <c r="AB15" i="9"/>
  <c r="AB14" i="9"/>
  <c r="T24" i="9"/>
  <c r="F9" i="12"/>
  <c r="E9" i="12"/>
  <c r="U17" i="9"/>
  <c r="U14" i="9"/>
  <c r="U13" i="9"/>
  <c r="T12" i="9"/>
  <c r="U10" i="9"/>
  <c r="U11" i="9"/>
  <c r="N14" i="9"/>
  <c r="L15" i="9"/>
  <c r="L13" i="9"/>
  <c r="L6" i="9"/>
  <c r="N7" i="9"/>
  <c r="M7" i="9"/>
  <c r="G8" i="9"/>
  <c r="G11" i="9"/>
  <c r="E7" i="9"/>
  <c r="G14" i="9"/>
  <c r="F13" i="9"/>
  <c r="F12" i="9"/>
  <c r="G4" i="12"/>
  <c r="F4" i="12"/>
  <c r="AH23" i="10"/>
  <c r="AI9" i="10"/>
  <c r="T13" i="10"/>
  <c r="S14" i="10"/>
  <c r="E4" i="12"/>
  <c r="T24" i="10"/>
  <c r="U17" i="10"/>
  <c r="U23" i="10"/>
  <c r="U22" i="10"/>
  <c r="F16" i="12"/>
  <c r="E16" i="12"/>
  <c r="C16" i="12"/>
  <c r="D16" i="12"/>
  <c r="AH13" i="8"/>
  <c r="AH11" i="8"/>
  <c r="AH10" i="8"/>
  <c r="AH9" i="8"/>
  <c r="AG15" i="8"/>
  <c r="AI7" i="8"/>
  <c r="AI8" i="8"/>
  <c r="AI12" i="8"/>
  <c r="AI13" i="8"/>
  <c r="AI14" i="8"/>
  <c r="AI6" i="8"/>
  <c r="AI17" i="8"/>
  <c r="AG5" i="8"/>
  <c r="E13" i="12" l="1"/>
  <c r="N15" i="18" l="1"/>
  <c r="C27" i="20" l="1"/>
  <c r="AE28" i="18"/>
  <c r="C28" i="18"/>
  <c r="AE28" i="17"/>
  <c r="C28" i="8"/>
  <c r="AE28" i="9"/>
  <c r="C28" i="9"/>
  <c r="AE28" i="10"/>
  <c r="M21" i="12"/>
  <c r="M20" i="12"/>
  <c r="M19" i="12"/>
  <c r="M18" i="12"/>
  <c r="H28" i="12"/>
  <c r="H26" i="12"/>
  <c r="G22" i="12"/>
  <c r="F22" i="12"/>
  <c r="E22" i="12"/>
  <c r="D22" i="12"/>
  <c r="AA24" i="20"/>
  <c r="AB22" i="20"/>
  <c r="AB17" i="20"/>
  <c r="AA15" i="20"/>
  <c r="AB14" i="20"/>
  <c r="AA13" i="20"/>
  <c r="AB12" i="20"/>
  <c r="Z10" i="20"/>
  <c r="AB8" i="20"/>
  <c r="AB7" i="20"/>
  <c r="L23" i="20"/>
  <c r="L22" i="20"/>
  <c r="N15" i="20" l="1"/>
  <c r="N14" i="20"/>
  <c r="M13" i="20"/>
  <c r="N12" i="20"/>
  <c r="M9" i="20"/>
  <c r="N8" i="20"/>
  <c r="N7" i="20"/>
  <c r="G9" i="20"/>
  <c r="AH14" i="18"/>
  <c r="AH13" i="18"/>
  <c r="AI12" i="18"/>
  <c r="AI8" i="18"/>
  <c r="AB9" i="18"/>
  <c r="AB8" i="18"/>
  <c r="Z6" i="18"/>
  <c r="U14" i="18"/>
  <c r="T24" i="18"/>
  <c r="S23" i="18"/>
  <c r="S22" i="18"/>
  <c r="U17" i="18"/>
  <c r="T12" i="18"/>
  <c r="U9" i="18"/>
  <c r="T8" i="18"/>
  <c r="U7" i="18"/>
  <c r="S5" i="18"/>
  <c r="U29" i="18" l="1"/>
  <c r="Z13" i="18"/>
  <c r="L13" i="18"/>
  <c r="L15" i="18"/>
  <c r="N12" i="18"/>
  <c r="N8" i="18"/>
  <c r="M7" i="18"/>
  <c r="L6" i="18"/>
  <c r="G23" i="18"/>
  <c r="F22" i="18"/>
  <c r="AI12" i="17"/>
  <c r="AH23" i="17"/>
  <c r="AG22" i="17"/>
  <c r="AB15" i="17"/>
  <c r="AB14" i="17"/>
  <c r="AA13" i="17"/>
  <c r="AB8" i="17"/>
  <c r="AA7" i="17"/>
  <c r="G10" i="12"/>
  <c r="D9" i="12"/>
  <c r="C9" i="12"/>
  <c r="E6" i="12"/>
  <c r="G3" i="12"/>
  <c r="D4" i="12"/>
  <c r="C4" i="12"/>
  <c r="AB25" i="8"/>
  <c r="AA15" i="8"/>
  <c r="AA7" i="8"/>
  <c r="AB24" i="8"/>
  <c r="AB23" i="8"/>
  <c r="AA22" i="8"/>
  <c r="Z6" i="8" l="1"/>
  <c r="U11" i="8"/>
  <c r="U9" i="8"/>
  <c r="U7" i="8"/>
  <c r="M23" i="9"/>
  <c r="N22" i="9"/>
  <c r="AB17" i="8"/>
  <c r="AB14" i="8"/>
  <c r="AB13" i="8"/>
  <c r="AA12" i="8"/>
  <c r="AB9" i="8"/>
  <c r="Z8" i="8"/>
  <c r="AH24" i="9"/>
  <c r="AH13" i="9"/>
  <c r="AI12" i="9"/>
  <c r="N8" i="8"/>
  <c r="U29" i="8" l="1"/>
  <c r="L6" i="8" l="1"/>
  <c r="G23" i="8"/>
  <c r="G8" i="8"/>
  <c r="AA12" i="9" l="1"/>
  <c r="Z22" i="9"/>
  <c r="AA13" i="9"/>
  <c r="AA7" i="9"/>
  <c r="AB8" i="9"/>
  <c r="Z44" i="9"/>
  <c r="AA43" i="9"/>
  <c r="AI17" i="9"/>
  <c r="AI9" i="9"/>
  <c r="AG8" i="9"/>
  <c r="AH7" i="9"/>
  <c r="AH29" i="9" s="1"/>
  <c r="AF31" i="9" s="1"/>
  <c r="N17" i="8"/>
  <c r="M29" i="8"/>
  <c r="K31" i="8" s="1"/>
  <c r="AB17" i="9"/>
  <c r="AB9" i="9"/>
  <c r="Z6" i="9"/>
  <c r="Z41" i="9"/>
  <c r="Z42" i="9"/>
  <c r="W39" i="9"/>
  <c r="U9" i="9"/>
  <c r="U7" i="9"/>
  <c r="M13" i="9"/>
  <c r="N12" i="9"/>
  <c r="F24" i="9"/>
  <c r="G23" i="9"/>
  <c r="F7" i="9"/>
  <c r="AB22" i="10"/>
  <c r="AI22" i="10"/>
  <c r="AI17" i="10"/>
  <c r="AB12" i="10"/>
  <c r="AA13" i="10"/>
  <c r="AA8" i="10"/>
  <c r="Z6" i="10"/>
  <c r="T11" i="10"/>
  <c r="U10" i="10"/>
  <c r="U9" i="10"/>
  <c r="AI14" i="10"/>
  <c r="AI12" i="10"/>
  <c r="AG10" i="10"/>
  <c r="AI7" i="10"/>
  <c r="N22" i="10"/>
  <c r="S7" i="10"/>
  <c r="T8" i="10"/>
  <c r="M24" i="10"/>
  <c r="L23" i="10"/>
  <c r="L9" i="10"/>
  <c r="M13" i="10"/>
  <c r="N15" i="10"/>
  <c r="N14" i="10"/>
  <c r="N12" i="10"/>
  <c r="M7" i="10"/>
  <c r="L6" i="10"/>
  <c r="G28" i="12"/>
  <c r="F28" i="12"/>
  <c r="E28" i="12"/>
  <c r="D28" i="12"/>
  <c r="C28" i="12"/>
  <c r="G26" i="12"/>
  <c r="F26" i="12"/>
  <c r="E26" i="12"/>
  <c r="D26" i="12"/>
  <c r="C26" i="12"/>
  <c r="G25" i="12"/>
  <c r="C25" i="12"/>
  <c r="F25" i="12"/>
  <c r="E25" i="12"/>
  <c r="D25" i="12"/>
  <c r="E20" i="12"/>
  <c r="AI29" i="20"/>
  <c r="AF32" i="20" s="1"/>
  <c r="AH29" i="20"/>
  <c r="AF31" i="20" s="1"/>
  <c r="AB29" i="20"/>
  <c r="Y32" i="20" s="1"/>
  <c r="L28" i="12" s="1"/>
  <c r="AA29" i="20"/>
  <c r="Y31" i="20" s="1"/>
  <c r="K28" i="12" s="1"/>
  <c r="U29" i="20"/>
  <c r="T29" i="20"/>
  <c r="S29" i="20"/>
  <c r="M29" i="20"/>
  <c r="K31" i="20" s="1"/>
  <c r="K26" i="12" s="1"/>
  <c r="R32" i="18"/>
  <c r="T29" i="18"/>
  <c r="R31" i="18" s="1"/>
  <c r="S29" i="18"/>
  <c r="R30" i="18" s="1"/>
  <c r="F29" i="18"/>
  <c r="D31" i="18" s="1"/>
  <c r="AB29" i="17"/>
  <c r="Y32" i="17" s="1"/>
  <c r="AA29" i="17"/>
  <c r="Y31" i="17" s="1"/>
  <c r="U29" i="17"/>
  <c r="T29" i="17"/>
  <c r="S29" i="17"/>
  <c r="N29" i="17"/>
  <c r="M29" i="17"/>
  <c r="L29" i="17"/>
  <c r="G29" i="17"/>
  <c r="F29" i="17"/>
  <c r="E29" i="17"/>
  <c r="AI29" i="8"/>
  <c r="AF32" i="8" s="1"/>
  <c r="AH29" i="8"/>
  <c r="AF31" i="8" s="1"/>
  <c r="AG29" i="8"/>
  <c r="AF30" i="8" s="1"/>
  <c r="AB29" i="8"/>
  <c r="Y32" i="8" s="1"/>
  <c r="AA29" i="8"/>
  <c r="Y31" i="8" s="1"/>
  <c r="S29" i="8"/>
  <c r="R30" i="8" s="1"/>
  <c r="F29" i="8"/>
  <c r="D31" i="8" s="1"/>
  <c r="G22" i="20"/>
  <c r="G29" i="20" s="1"/>
  <c r="D32" i="20" s="1"/>
  <c r="L25" i="12" s="1"/>
  <c r="N17" i="20"/>
  <c r="N29" i="20" s="1"/>
  <c r="K32" i="20" s="1"/>
  <c r="L26" i="12" s="1"/>
  <c r="G17" i="20"/>
  <c r="F29" i="20"/>
  <c r="D31" i="20" s="1"/>
  <c r="K25" i="12" s="1"/>
  <c r="L5" i="20"/>
  <c r="L29" i="20" s="1"/>
  <c r="K30" i="20" s="1"/>
  <c r="J26" i="12" s="1"/>
  <c r="E5" i="20"/>
  <c r="E29" i="20" s="1"/>
  <c r="D30" i="20" s="1"/>
  <c r="J25" i="12" s="1"/>
  <c r="AG5" i="20"/>
  <c r="AG29" i="20" s="1"/>
  <c r="AF30" i="20" s="1"/>
  <c r="AF36" i="20" s="1"/>
  <c r="Z5" i="20"/>
  <c r="Z29" i="20" s="1"/>
  <c r="Y30" i="20" s="1"/>
  <c r="J28" i="12" s="1"/>
  <c r="AH23" i="18"/>
  <c r="AH29" i="18" s="1"/>
  <c r="AF31" i="18" s="1"/>
  <c r="AI22" i="18"/>
  <c r="AI17" i="18"/>
  <c r="AI9" i="18"/>
  <c r="AI29" i="18" s="1"/>
  <c r="AF32" i="18" s="1"/>
  <c r="AG5" i="18"/>
  <c r="AG29" i="18" s="1"/>
  <c r="AF30" i="18" s="1"/>
  <c r="AA23" i="18"/>
  <c r="AA29" i="18" s="1"/>
  <c r="Y31" i="18" s="1"/>
  <c r="AB22" i="18"/>
  <c r="AB29" i="18" s="1"/>
  <c r="Y32" i="18" s="1"/>
  <c r="AB17" i="18"/>
  <c r="Z5" i="18"/>
  <c r="Z29" i="18" s="1"/>
  <c r="Y30" i="18" s="1"/>
  <c r="M23" i="18"/>
  <c r="M29" i="18" s="1"/>
  <c r="K31" i="18" s="1"/>
  <c r="N22" i="18"/>
  <c r="N17" i="18"/>
  <c r="L5" i="18"/>
  <c r="L29" i="18" s="1"/>
  <c r="K30" i="18" s="1"/>
  <c r="G17" i="18"/>
  <c r="G29" i="18"/>
  <c r="D32" i="18" s="1"/>
  <c r="E5" i="18"/>
  <c r="E29" i="18" s="1"/>
  <c r="D30" i="18" s="1"/>
  <c r="AI17" i="17"/>
  <c r="AH29" i="17"/>
  <c r="AF31" i="17" s="1"/>
  <c r="AI9" i="17"/>
  <c r="AG5" i="17"/>
  <c r="AG29" i="17" s="1"/>
  <c r="AF30" i="17" s="1"/>
  <c r="AB17" i="17"/>
  <c r="Z5" i="17"/>
  <c r="Z29" i="17" s="1"/>
  <c r="Y30" i="17" s="1"/>
  <c r="Z5" i="8"/>
  <c r="Z29" i="8" s="1"/>
  <c r="Y30" i="8" s="1"/>
  <c r="R32" i="8"/>
  <c r="T29" i="8"/>
  <c r="R31" i="8" s="1"/>
  <c r="L5" i="8"/>
  <c r="L29" i="8" s="1"/>
  <c r="K30" i="8" s="1"/>
  <c r="G17" i="8"/>
  <c r="G9" i="8"/>
  <c r="G29" i="8" s="1"/>
  <c r="D32" i="8" s="1"/>
  <c r="E5" i="8"/>
  <c r="E29" i="8" s="1"/>
  <c r="D30" i="8" s="1"/>
  <c r="AI22" i="9"/>
  <c r="AG5" i="9"/>
  <c r="Z5" i="9"/>
  <c r="T8" i="9"/>
  <c r="N17" i="9"/>
  <c r="L5" i="9"/>
  <c r="L29" i="9" s="1"/>
  <c r="K30" i="9" s="1"/>
  <c r="G22" i="9"/>
  <c r="G17" i="9"/>
  <c r="G9" i="9"/>
  <c r="E5" i="9"/>
  <c r="E29" i="9" s="1"/>
  <c r="D30" i="9" s="1"/>
  <c r="F23" i="10"/>
  <c r="G22" i="10"/>
  <c r="G17" i="10"/>
  <c r="F14" i="10"/>
  <c r="F12" i="10"/>
  <c r="G11" i="10"/>
  <c r="F10" i="10"/>
  <c r="G9" i="10"/>
  <c r="F8" i="10"/>
  <c r="E7" i="10"/>
  <c r="E5" i="10"/>
  <c r="AG5" i="10"/>
  <c r="AB17" i="10"/>
  <c r="AB11" i="10"/>
  <c r="Z5" i="10"/>
  <c r="Z29" i="10" s="1"/>
  <c r="Y30" i="10" s="1"/>
  <c r="S5" i="10"/>
  <c r="N17" i="10"/>
  <c r="L5" i="10"/>
  <c r="AB29" i="9" l="1"/>
  <c r="N29" i="18"/>
  <c r="K32" i="18" s="1"/>
  <c r="G29" i="10"/>
  <c r="D32" i="10" s="1"/>
  <c r="U29" i="10"/>
  <c r="O28" i="12"/>
  <c r="AG29" i="9"/>
  <c r="AF30" i="9" s="1"/>
  <c r="Y36" i="20"/>
  <c r="K36" i="20"/>
  <c r="R36" i="18"/>
  <c r="Y36" i="18"/>
  <c r="D36" i="20"/>
  <c r="AI29" i="17"/>
  <c r="AF32" i="17" s="1"/>
  <c r="AF36" i="17" s="1"/>
  <c r="Y36" i="17"/>
  <c r="N29" i="9"/>
  <c r="K32" i="9" s="1"/>
  <c r="R36" i="8"/>
  <c r="AF36" i="8"/>
  <c r="D36" i="8"/>
  <c r="N29" i="8"/>
  <c r="K32" i="8" s="1"/>
  <c r="K36" i="8" s="1"/>
  <c r="AI29" i="9"/>
  <c r="AF32" i="9" s="1"/>
  <c r="Y32" i="9"/>
  <c r="AA29" i="9"/>
  <c r="Y31" i="9" s="1"/>
  <c r="Z29" i="9"/>
  <c r="Y30" i="9" s="1"/>
  <c r="U29" i="9"/>
  <c r="R32" i="9" s="1"/>
  <c r="T29" i="9"/>
  <c r="R31" i="9" s="1"/>
  <c r="S29" i="9"/>
  <c r="R30" i="9" s="1"/>
  <c r="M29" i="9"/>
  <c r="K31" i="9" s="1"/>
  <c r="G29" i="9"/>
  <c r="D32" i="9" s="1"/>
  <c r="F29" i="9"/>
  <c r="D31" i="9" s="1"/>
  <c r="AB29" i="10"/>
  <c r="Y32" i="10" s="1"/>
  <c r="R32" i="10"/>
  <c r="S29" i="10"/>
  <c r="R30" i="10" s="1"/>
  <c r="AA29" i="10"/>
  <c r="Y31" i="10" s="1"/>
  <c r="E29" i="10"/>
  <c r="D30" i="10" s="1"/>
  <c r="D36" i="10" s="1"/>
  <c r="F29" i="10"/>
  <c r="D31" i="10" s="1"/>
  <c r="T29" i="10"/>
  <c r="R31" i="10" s="1"/>
  <c r="AG29" i="10"/>
  <c r="AF30" i="10" s="1"/>
  <c r="AH29" i="10"/>
  <c r="AF31" i="10" s="1"/>
  <c r="AI29" i="10"/>
  <c r="AF32" i="10" s="1"/>
  <c r="M29" i="10"/>
  <c r="K31" i="10" s="1"/>
  <c r="L29" i="10"/>
  <c r="K30" i="10" s="1"/>
  <c r="N29" i="10"/>
  <c r="K32" i="10" s="1"/>
  <c r="O26" i="12"/>
  <c r="O25" i="12"/>
  <c r="AF36" i="18"/>
  <c r="K36" i="18"/>
  <c r="D36" i="18"/>
  <c r="Y36" i="8"/>
  <c r="AF36" i="9" l="1"/>
  <c r="O16" i="12" s="1"/>
  <c r="R36" i="10"/>
  <c r="D36" i="9"/>
  <c r="K36" i="10"/>
  <c r="K36" i="9"/>
  <c r="Y36" i="9"/>
  <c r="R36" i="9"/>
  <c r="Y36" i="10"/>
  <c r="AF36" i="10"/>
  <c r="L19" i="12" l="1"/>
  <c r="K19" i="12"/>
  <c r="J19" i="12"/>
  <c r="H23" i="12" l="1"/>
  <c r="H21" i="12"/>
  <c r="H18" i="12"/>
  <c r="H15" i="12"/>
  <c r="H13" i="12"/>
  <c r="H10" i="12"/>
  <c r="H8" i="12"/>
  <c r="H5" i="12"/>
  <c r="H3" i="12"/>
  <c r="L24" i="12"/>
  <c r="K24" i="12"/>
  <c r="G24" i="12"/>
  <c r="F24" i="12"/>
  <c r="E24" i="12"/>
  <c r="D24" i="12"/>
  <c r="C24" i="12"/>
  <c r="L23" i="12"/>
  <c r="K23" i="12"/>
  <c r="G23" i="12"/>
  <c r="F23" i="12"/>
  <c r="E23" i="12"/>
  <c r="D23" i="12"/>
  <c r="C23" i="12"/>
  <c r="L22" i="12"/>
  <c r="K22" i="12"/>
  <c r="C22" i="12"/>
  <c r="L21" i="12"/>
  <c r="K21" i="12"/>
  <c r="J21" i="12"/>
  <c r="G21" i="12"/>
  <c r="F21" i="12"/>
  <c r="E21" i="12"/>
  <c r="D21" i="12"/>
  <c r="C21" i="12"/>
  <c r="O19" i="12"/>
  <c r="L20" i="12"/>
  <c r="K20" i="12"/>
  <c r="J20" i="12"/>
  <c r="G20" i="12"/>
  <c r="F20" i="12"/>
  <c r="D20" i="12"/>
  <c r="C20" i="12"/>
  <c r="G19" i="12"/>
  <c r="F19" i="12"/>
  <c r="E19" i="12"/>
  <c r="D19" i="12"/>
  <c r="C19" i="12"/>
  <c r="L18" i="12"/>
  <c r="K18" i="12"/>
  <c r="J18" i="12"/>
  <c r="G18" i="12"/>
  <c r="F18" i="12"/>
  <c r="E18" i="12"/>
  <c r="D18" i="12"/>
  <c r="C18" i="12"/>
  <c r="O23" i="12" l="1"/>
  <c r="O22" i="12"/>
  <c r="O18" i="12"/>
  <c r="O24" i="12"/>
  <c r="O21" i="12"/>
  <c r="O20" i="12"/>
  <c r="L15" i="12" l="1"/>
  <c r="K15" i="12"/>
  <c r="J15" i="12"/>
  <c r="G15" i="12"/>
  <c r="F15" i="12"/>
  <c r="E15" i="12"/>
  <c r="D15" i="12"/>
  <c r="C15" i="12"/>
  <c r="O15" i="12" l="1"/>
  <c r="M14" i="12" l="1"/>
  <c r="L14" i="12"/>
  <c r="K14" i="12"/>
  <c r="J14" i="12"/>
  <c r="C14" i="12"/>
  <c r="M12" i="12"/>
  <c r="M13" i="12"/>
  <c r="L13" i="12"/>
  <c r="K13" i="12"/>
  <c r="J13" i="12"/>
  <c r="G13" i="12"/>
  <c r="F13" i="12"/>
  <c r="C13" i="12"/>
  <c r="D13" i="12"/>
  <c r="L12" i="12"/>
  <c r="K12" i="12"/>
  <c r="J12" i="12"/>
  <c r="G12" i="12"/>
  <c r="F12" i="12"/>
  <c r="D12" i="12"/>
  <c r="C12" i="12"/>
  <c r="M11" i="12"/>
  <c r="L11" i="12"/>
  <c r="K11" i="12"/>
  <c r="J11" i="12"/>
  <c r="G11" i="12"/>
  <c r="F11" i="12"/>
  <c r="E11" i="12"/>
  <c r="D11" i="12"/>
  <c r="C11" i="12"/>
  <c r="F10" i="12"/>
  <c r="E10" i="12"/>
  <c r="D10" i="12"/>
  <c r="C10" i="12"/>
  <c r="O10" i="12"/>
  <c r="L9" i="12"/>
  <c r="K9" i="12"/>
  <c r="J9" i="12"/>
  <c r="M8" i="12"/>
  <c r="M7" i="12"/>
  <c r="L7" i="12"/>
  <c r="K7" i="12"/>
  <c r="J7" i="12"/>
  <c r="K8" i="12"/>
  <c r="G8" i="12"/>
  <c r="F8" i="12"/>
  <c r="E8" i="12"/>
  <c r="D8" i="12"/>
  <c r="C8" i="12"/>
  <c r="G7" i="12"/>
  <c r="F7" i="12"/>
  <c r="E7" i="12"/>
  <c r="D7" i="12"/>
  <c r="C7" i="12"/>
  <c r="M6" i="12"/>
  <c r="L6" i="12"/>
  <c r="K6" i="12"/>
  <c r="J6" i="12"/>
  <c r="L5" i="12"/>
  <c r="K5" i="12"/>
  <c r="J5" i="12"/>
  <c r="M4" i="12"/>
  <c r="L4" i="12"/>
  <c r="K4" i="12"/>
  <c r="J4" i="12"/>
  <c r="M3" i="12"/>
  <c r="L3" i="12"/>
  <c r="K3" i="12"/>
  <c r="J3" i="12"/>
  <c r="G6" i="12"/>
  <c r="D6" i="12"/>
  <c r="F6" i="12"/>
  <c r="C6" i="12"/>
  <c r="G5" i="12"/>
  <c r="F5" i="12"/>
  <c r="E5" i="12"/>
  <c r="D5" i="12"/>
  <c r="C5" i="12"/>
  <c r="E3" i="12"/>
  <c r="F3" i="12"/>
  <c r="D3" i="12"/>
  <c r="C3" i="12"/>
  <c r="O7" i="12" l="1"/>
  <c r="O11" i="12"/>
  <c r="O3" i="12"/>
  <c r="O4" i="12"/>
  <c r="O5" i="12"/>
  <c r="O8" i="12"/>
  <c r="O14" i="12"/>
  <c r="O6" i="12"/>
  <c r="O9" i="12"/>
  <c r="O12" i="12"/>
  <c r="O13" i="12"/>
</calcChain>
</file>

<file path=xl/sharedStrings.xml><?xml version="1.0" encoding="utf-8"?>
<sst xmlns="http://schemas.openxmlformats.org/spreadsheetml/2006/main" count="1260" uniqueCount="455">
  <si>
    <t>其他</t>
  </si>
  <si>
    <t>備註</t>
  </si>
  <si>
    <t>備註</t>
    <phoneticPr fontId="1" type="noConversion"/>
  </si>
  <si>
    <t>項目</t>
    <phoneticPr fontId="1" type="noConversion"/>
  </si>
  <si>
    <t>供應人數：  人</t>
    <phoneticPr fontId="1" type="noConversion"/>
  </si>
  <si>
    <t>日期</t>
  </si>
  <si>
    <t>星期</t>
  </si>
  <si>
    <t>主食</t>
  </si>
  <si>
    <t>主菜</t>
  </si>
  <si>
    <t>供應廠商電話:楊小姐0917612565</t>
    <phoneticPr fontId="1" type="noConversion"/>
  </si>
  <si>
    <t>供應廠商:晶品食品有限公司</t>
    <phoneticPr fontId="1" type="noConversion"/>
  </si>
  <si>
    <r>
      <t>供應人數：</t>
    </r>
    <r>
      <rPr>
        <sz val="12"/>
        <color indexed="8"/>
        <rFont val="Times New Roman"/>
        <family val="1"/>
      </rPr>
      <t xml:space="preserve">               </t>
    </r>
    <r>
      <rPr>
        <sz val="12"/>
        <color indexed="8"/>
        <rFont val="標楷體"/>
        <family val="4"/>
        <charset val="136"/>
      </rPr>
      <t>人</t>
    </r>
    <r>
      <rPr>
        <sz val="12"/>
        <color indexed="8"/>
        <rFont val="Times New Roman"/>
        <family val="1"/>
      </rPr>
      <t xml:space="preserve">                </t>
    </r>
    <r>
      <rPr>
        <sz val="12"/>
        <color indexed="8"/>
        <rFont val="標楷體"/>
        <family val="4"/>
        <charset val="136"/>
      </rPr>
      <t>供應廠商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標楷體"/>
        <family val="4"/>
        <charset val="136"/>
      </rPr>
      <t>晶品食品有限公司</t>
    </r>
    <phoneticPr fontId="1" type="noConversion"/>
  </si>
  <si>
    <t>營養師:陳采瑜</t>
    <phoneticPr fontId="1" type="noConversion"/>
  </si>
  <si>
    <t xml:space="preserve"> 星期五</t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</si>
  <si>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</si>
  <si>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</si>
  <si>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油脂與堅果種子類(份)</t>
    <phoneticPr fontId="1" type="noConversion"/>
  </si>
  <si>
    <t>營養供應比例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</si>
  <si>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</si>
  <si>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其他</t>
    <phoneticPr fontId="1" type="noConversion"/>
  </si>
  <si>
    <t>供應廠商營養師:陳采瑜</t>
    <phoneticPr fontId="1" type="noConversion"/>
  </si>
  <si>
    <t>高麗菜</t>
    <phoneticPr fontId="1" type="noConversion"/>
  </si>
  <si>
    <t>九層塔</t>
    <phoneticPr fontId="1" type="noConversion"/>
  </si>
  <si>
    <t>豬肉</t>
    <phoneticPr fontId="1" type="noConversion"/>
  </si>
  <si>
    <t>紅蘿蔔</t>
    <phoneticPr fontId="1" type="noConversion"/>
  </si>
  <si>
    <t>適量</t>
    <phoneticPr fontId="1" type="noConversion"/>
  </si>
  <si>
    <t>廠商電話:08-7369730</t>
    <phoneticPr fontId="1" type="noConversion"/>
  </si>
  <si>
    <t>馬鈴薯</t>
    <phoneticPr fontId="1" type="noConversion"/>
  </si>
  <si>
    <t>芹菜</t>
    <phoneticPr fontId="1" type="noConversion"/>
  </si>
  <si>
    <t>麵條</t>
    <phoneticPr fontId="1" type="noConversion"/>
  </si>
  <si>
    <t>蘿蔔</t>
    <phoneticPr fontId="1" type="noConversion"/>
  </si>
  <si>
    <t>肉絲</t>
    <phoneticPr fontId="1" type="noConversion"/>
  </si>
  <si>
    <t>雞蛋</t>
    <phoneticPr fontId="1" type="noConversion"/>
  </si>
  <si>
    <t>蕃茄</t>
    <phoneticPr fontId="1" type="noConversion"/>
  </si>
  <si>
    <t>粉絲</t>
    <phoneticPr fontId="1" type="noConversion"/>
  </si>
  <si>
    <t>糙米</t>
    <phoneticPr fontId="1" type="noConversion"/>
  </si>
  <si>
    <t>洋蔥</t>
  </si>
  <si>
    <t>洋蔥</t>
    <phoneticPr fontId="1" type="noConversion"/>
  </si>
  <si>
    <t>食譜設計:陳采瑜</t>
    <phoneticPr fontId="1" type="noConversion"/>
  </si>
  <si>
    <t>時蔬青菜</t>
    <phoneticPr fontId="1" type="noConversion"/>
  </si>
  <si>
    <t>糙米飯</t>
    <phoneticPr fontId="1" type="noConversion"/>
  </si>
  <si>
    <t>有機蔬菜</t>
    <phoneticPr fontId="1" type="noConversion"/>
  </si>
  <si>
    <t>五</t>
    <phoneticPr fontId="1" type="noConversion"/>
  </si>
  <si>
    <t>肉片</t>
    <phoneticPr fontId="1" type="noConversion"/>
  </si>
  <si>
    <t>香菇</t>
    <phoneticPr fontId="1" type="noConversion"/>
  </si>
  <si>
    <t>青蔥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</si>
  <si>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</si>
  <si>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副 食二</t>
    <phoneticPr fontId="1" type="noConversion"/>
  </si>
  <si>
    <t>熱量(kcal)</t>
    <phoneticPr fontId="1" type="noConversion"/>
  </si>
  <si>
    <t>1/5</t>
  </si>
  <si>
    <t>三</t>
    <phoneticPr fontId="1" type="noConversion"/>
  </si>
  <si>
    <t>四</t>
    <phoneticPr fontId="1" type="noConversion"/>
  </si>
  <si>
    <t>蘿蔔海結湯</t>
    <phoneticPr fontId="1" type="noConversion"/>
  </si>
  <si>
    <t>1/12</t>
  </si>
  <si>
    <t>2/23</t>
  </si>
  <si>
    <t xml:space="preserve">執行秘書: </t>
    <phoneticPr fontId="1" type="noConversion"/>
  </si>
  <si>
    <t xml:space="preserve"> 主任:</t>
    <phoneticPr fontId="1" type="noConversion"/>
  </si>
  <si>
    <t>湯</t>
    <phoneticPr fontId="1" type="noConversion"/>
  </si>
  <si>
    <t>一</t>
    <phoneticPr fontId="1" type="noConversion"/>
  </si>
  <si>
    <t>二</t>
    <phoneticPr fontId="1" type="noConversion"/>
  </si>
  <si>
    <t>項目</t>
    <phoneticPr fontId="1" type="noConversion"/>
  </si>
  <si>
    <t>菜名/烹調法</t>
    <phoneticPr fontId="1" type="noConversion"/>
  </si>
  <si>
    <t>材料</t>
    <phoneticPr fontId="1" type="noConversion"/>
  </si>
  <si>
    <t>每人(g)</t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</si>
  <si>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</si>
  <si>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t>主食</t>
    <phoneticPr fontId="1" type="noConversion"/>
  </si>
  <si>
    <t>白米飯</t>
    <phoneticPr fontId="1" type="noConversion"/>
  </si>
  <si>
    <t>白米</t>
    <phoneticPr fontId="1" type="noConversion"/>
  </si>
  <si>
    <t>白米</t>
    <phoneticPr fontId="1" type="noConversion"/>
  </si>
  <si>
    <t>主菜</t>
    <phoneticPr fontId="1" type="noConversion"/>
  </si>
  <si>
    <t>雞肉</t>
    <phoneticPr fontId="1" type="noConversion"/>
  </si>
  <si>
    <t>肉片</t>
    <phoneticPr fontId="1" type="noConversion"/>
  </si>
  <si>
    <t>薑片</t>
    <phoneticPr fontId="1" type="noConversion"/>
  </si>
  <si>
    <t>紅蘿蔔</t>
    <phoneticPr fontId="1" type="noConversion"/>
  </si>
  <si>
    <t>米血</t>
    <phoneticPr fontId="1" type="noConversion"/>
  </si>
  <si>
    <t>副 食一</t>
    <phoneticPr fontId="1" type="noConversion"/>
  </si>
  <si>
    <t>湯</t>
    <phoneticPr fontId="1" type="noConversion"/>
  </si>
  <si>
    <t>山東白</t>
    <phoneticPr fontId="1" type="noConversion"/>
  </si>
  <si>
    <t>豆腐</t>
    <phoneticPr fontId="1" type="noConversion"/>
  </si>
  <si>
    <t>水果</t>
    <phoneticPr fontId="1" type="noConversion"/>
  </si>
  <si>
    <t>適量</t>
    <phoneticPr fontId="1" type="noConversion"/>
  </si>
  <si>
    <t>菜名/烹調法</t>
    <phoneticPr fontId="1" type="noConversion"/>
  </si>
  <si>
    <t>材料</t>
    <phoneticPr fontId="1" type="noConversion"/>
  </si>
  <si>
    <t>每人(g)</t>
    <phoneticPr fontId="1" type="noConversion"/>
  </si>
  <si>
    <t>主食</t>
    <phoneticPr fontId="1" type="noConversion"/>
  </si>
  <si>
    <t>白米飯</t>
    <phoneticPr fontId="1" type="noConversion"/>
  </si>
  <si>
    <t>主菜</t>
    <phoneticPr fontId="1" type="noConversion"/>
  </si>
  <si>
    <t>副 食一</t>
    <phoneticPr fontId="1" type="noConversion"/>
  </si>
  <si>
    <t>大白菜</t>
    <phoneticPr fontId="1" type="noConversion"/>
  </si>
  <si>
    <t>海帶結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</si>
  <si>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</si>
  <si>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毛豆</t>
    <phoneticPr fontId="1" type="noConversion"/>
  </si>
  <si>
    <t>羅宋燉肉(煮)</t>
    <phoneticPr fontId="1" type="noConversion"/>
  </si>
  <si>
    <t>時蔬青菜</t>
    <phoneticPr fontId="1" type="noConversion"/>
  </si>
  <si>
    <t>玉米</t>
    <phoneticPr fontId="1" type="noConversion"/>
  </si>
  <si>
    <t>本公司一律使用國產豬、牛肉食材</t>
    <phoneticPr fontId="1" type="noConversion"/>
  </si>
  <si>
    <t>小黃瓜</t>
    <phoneticPr fontId="1" type="noConversion"/>
  </si>
  <si>
    <t>校長：</t>
    <phoneticPr fontId="1" type="noConversion"/>
  </si>
  <si>
    <t>水果</t>
  </si>
  <si>
    <t>1份</t>
    <phoneticPr fontId="1" type="noConversion"/>
  </si>
  <si>
    <t>全榖雜糧類(份)</t>
    <phoneticPr fontId="1" type="noConversion"/>
  </si>
  <si>
    <t>豆魚蛋肉類(份)</t>
  </si>
  <si>
    <t>乳品類(份)</t>
    <phoneticPr fontId="1" type="noConversion"/>
  </si>
  <si>
    <t>2.5</t>
    <phoneticPr fontId="1" type="noConversion"/>
  </si>
  <si>
    <t>※每週1次有機蔬菜。</t>
    <phoneticPr fontId="1" type="noConversion"/>
  </si>
  <si>
    <t>水果</t>
    <phoneticPr fontId="1" type="noConversion"/>
  </si>
  <si>
    <t>1份</t>
    <phoneticPr fontId="1" type="noConversion"/>
  </si>
  <si>
    <t>其他</t>
    <phoneticPr fontId="1" type="noConversion"/>
  </si>
  <si>
    <t>本公司一律使用國產豬、牛肉食材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</si>
  <si>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</si>
  <si>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※每週1次有機蔬菜。</t>
    <phoneticPr fontId="1" type="noConversion"/>
  </si>
  <si>
    <t>1/4</t>
  </si>
  <si>
    <t>1/10</t>
  </si>
  <si>
    <t>1/11</t>
  </si>
  <si>
    <t>1/17</t>
  </si>
  <si>
    <t>1/18</t>
  </si>
  <si>
    <t>紅蘿蔔</t>
  </si>
  <si>
    <t>絞肉</t>
    <phoneticPr fontId="1" type="noConversion"/>
  </si>
  <si>
    <t>玉米粒</t>
    <phoneticPr fontId="1" type="noConversion"/>
  </si>
  <si>
    <t>醬燒鮮魚(炒)</t>
    <phoneticPr fontId="1" type="noConversion"/>
  </si>
  <si>
    <r>
      <t>水鯊</t>
    </r>
    <r>
      <rPr>
        <sz val="10"/>
        <rFont val="新細明體"/>
        <family val="1"/>
        <charset val="136"/>
      </rPr>
      <t>(不包冰)</t>
    </r>
    <phoneticPr fontId="1" type="noConversion"/>
  </si>
  <si>
    <t>九層塔</t>
    <phoneticPr fontId="1" type="noConversion"/>
  </si>
  <si>
    <t>豆腐</t>
    <phoneticPr fontId="1" type="noConversion"/>
  </si>
  <si>
    <t>洋蔥</t>
    <phoneticPr fontId="1" type="noConversion"/>
  </si>
  <si>
    <t>紅蘿蔔炒蛋(炒)</t>
    <phoneticPr fontId="1" type="noConversion"/>
  </si>
  <si>
    <t>雞蛋</t>
  </si>
  <si>
    <t>地瓜葉、青江菜、菠菜、韭菜花、大.小黃瓜、芥藍、空心菜、雪裡紅、杏菜、油菜、菜豆</t>
  </si>
  <si>
    <t>地瓜葉、青江菜、菠菜、韭菜花、大.小黃瓜、芥藍、空心菜、雪裡紅、杏菜、油菜、菜豆</t>
    <phoneticPr fontId="1" type="noConversion"/>
  </si>
  <si>
    <t>玉米炒蛋(炒)</t>
    <phoneticPr fontId="1" type="noConversion"/>
  </si>
  <si>
    <t>適量</t>
    <phoneticPr fontId="1" type="noConversion"/>
  </si>
  <si>
    <t>海帶芽</t>
    <phoneticPr fontId="1" type="noConversion"/>
  </si>
  <si>
    <t>魚丸</t>
    <phoneticPr fontId="1" type="noConversion"/>
  </si>
  <si>
    <t>豆干</t>
    <phoneticPr fontId="1" type="noConversion"/>
  </si>
  <si>
    <t>芹菜</t>
    <phoneticPr fontId="1" type="noConversion"/>
  </si>
  <si>
    <t>黑輪條</t>
    <phoneticPr fontId="1" type="noConversion"/>
  </si>
  <si>
    <t>白米飯</t>
  </si>
  <si>
    <t>白米</t>
  </si>
  <si>
    <t>糙米</t>
    <phoneticPr fontId="1" type="noConversion"/>
  </si>
  <si>
    <t>水鯊(不包冰)</t>
    <phoneticPr fontId="1" type="noConversion"/>
  </si>
  <si>
    <t>木耳</t>
    <phoneticPr fontId="1" type="noConversion"/>
  </si>
  <si>
    <t>時蔬青菜</t>
  </si>
  <si>
    <t>深色青菜</t>
  </si>
  <si>
    <t>有機蔬菜</t>
    <phoneticPr fontId="1" type="noConversion"/>
  </si>
  <si>
    <t>高麗菜、絲瓜、大白菜、豆芽菜、鵝白菜、西芹</t>
  </si>
  <si>
    <t>蘿蔔</t>
    <phoneticPr fontId="1" type="noConversion"/>
  </si>
  <si>
    <t>營養師:陳采瑜</t>
  </si>
  <si>
    <t>廠商電話:08-73369730</t>
  </si>
  <si>
    <t>項目</t>
    <phoneticPr fontId="1" type="noConversion"/>
  </si>
  <si>
    <t>食材</t>
    <phoneticPr fontId="1" type="noConversion"/>
  </si>
  <si>
    <t>白米飯</t>
    <phoneticPr fontId="1" type="noConversion"/>
  </si>
  <si>
    <t>白米</t>
    <phoneticPr fontId="1" type="noConversion"/>
  </si>
  <si>
    <t>糙米飯</t>
    <phoneticPr fontId="1" type="noConversion"/>
  </si>
  <si>
    <t>糙米</t>
    <phoneticPr fontId="1" type="noConversion"/>
  </si>
  <si>
    <t>冬瓜肉丁(滷)</t>
    <phoneticPr fontId="1" type="noConversion"/>
  </si>
  <si>
    <t>肉丁</t>
    <phoneticPr fontId="1" type="noConversion"/>
  </si>
  <si>
    <t>雞肉</t>
    <phoneticPr fontId="1" type="noConversion"/>
  </si>
  <si>
    <t>鐵板豬柳(炒)</t>
    <phoneticPr fontId="1" type="noConversion"/>
  </si>
  <si>
    <t>冬瓜</t>
    <phoneticPr fontId="1" type="noConversion"/>
  </si>
  <si>
    <t>豆芽</t>
  </si>
  <si>
    <t>金針菇</t>
    <phoneticPr fontId="1" type="noConversion"/>
  </si>
  <si>
    <t>副 食一</t>
  </si>
  <si>
    <t>甜薯</t>
    <phoneticPr fontId="1" type="noConversion"/>
  </si>
  <si>
    <t>芹菜黑輪(拌)</t>
    <phoneticPr fontId="1" type="noConversion"/>
  </si>
  <si>
    <t>芹菜</t>
    <phoneticPr fontId="1" type="noConversion"/>
  </si>
  <si>
    <t>豆腐</t>
    <phoneticPr fontId="1" type="noConversion"/>
  </si>
  <si>
    <t>黑輪</t>
    <phoneticPr fontId="1" type="noConversion"/>
  </si>
  <si>
    <t>青蔥</t>
    <phoneticPr fontId="1" type="noConversion"/>
  </si>
  <si>
    <t>副 食三</t>
  </si>
  <si>
    <t>深色青菜</t>
    <phoneticPr fontId="1" type="noConversion"/>
  </si>
  <si>
    <t>有機蔬菜</t>
  </si>
  <si>
    <t>湯</t>
  </si>
  <si>
    <t>肉骨茶湯</t>
    <phoneticPr fontId="1" type="noConversion"/>
  </si>
  <si>
    <t>山東白</t>
    <phoneticPr fontId="1" type="noConversion"/>
  </si>
  <si>
    <t>蘿蔔排骨湯</t>
    <phoneticPr fontId="1" type="noConversion"/>
  </si>
  <si>
    <t>蔬菜蛋花湯</t>
    <phoneticPr fontId="1" type="noConversion"/>
  </si>
  <si>
    <t>龍骨</t>
    <phoneticPr fontId="1" type="noConversion"/>
  </si>
  <si>
    <t>雞蛋</t>
    <phoneticPr fontId="1" type="noConversion"/>
  </si>
  <si>
    <t>適量</t>
    <phoneticPr fontId="1" type="noConversion"/>
  </si>
  <si>
    <t>肉骨茶包</t>
    <phoneticPr fontId="1" type="noConversion"/>
  </si>
  <si>
    <t>水果</t>
    <phoneticPr fontId="1" type="noConversion"/>
  </si>
  <si>
    <t>1份</t>
    <phoneticPr fontId="1" type="noConversion"/>
  </si>
  <si>
    <t>年級</t>
    <phoneticPr fontId="1" type="noConversion"/>
  </si>
  <si>
    <t>營養師:</t>
  </si>
  <si>
    <t xml:space="preserve">午餐秘書: </t>
  </si>
  <si>
    <t xml:space="preserve">                      </t>
  </si>
  <si>
    <t>主任:</t>
  </si>
  <si>
    <t>校長:</t>
  </si>
  <si>
    <t>副菜</t>
    <phoneticPr fontId="1" type="noConversion"/>
  </si>
  <si>
    <t>2.5</t>
    <phoneticPr fontId="1" type="noConversion"/>
  </si>
  <si>
    <t>水果(份)</t>
    <phoneticPr fontId="1" type="noConversion"/>
  </si>
  <si>
    <t>放假了…</t>
    <phoneticPr fontId="1" type="noConversion"/>
  </si>
  <si>
    <t>2/16</t>
  </si>
  <si>
    <t>2/17</t>
  </si>
  <si>
    <t>2/21</t>
  </si>
  <si>
    <t>2/22</t>
  </si>
  <si>
    <t>三</t>
    <phoneticPr fontId="1" type="noConversion"/>
  </si>
  <si>
    <t>本公司一律使用國產豬、牛肉食材。</t>
    <phoneticPr fontId="1" type="noConversion"/>
  </si>
  <si>
    <t>六</t>
    <phoneticPr fontId="1" type="noConversion"/>
  </si>
  <si>
    <t>麻油肉片(炒)</t>
    <phoneticPr fontId="1" type="noConversion"/>
  </si>
  <si>
    <t>高麗菜</t>
  </si>
  <si>
    <t>豆豉雞丁(炒)</t>
    <phoneticPr fontId="1" type="noConversion"/>
  </si>
  <si>
    <t>胡蘿蔔</t>
    <phoneticPr fontId="1" type="noConversion"/>
  </si>
  <si>
    <t>優酪乳</t>
    <phoneticPr fontId="1" type="noConversion"/>
  </si>
  <si>
    <t>1</t>
    <phoneticPr fontId="1" type="noConversion"/>
  </si>
  <si>
    <t>1</t>
    <phoneticPr fontId="1" type="noConversion"/>
  </si>
  <si>
    <t>山東白</t>
    <phoneticPr fontId="1" type="noConversion"/>
  </si>
  <si>
    <t>排骨</t>
    <phoneticPr fontId="1" type="noConversion"/>
  </si>
  <si>
    <t>玉米</t>
    <phoneticPr fontId="1" type="noConversion"/>
  </si>
  <si>
    <t>泡菜豆腐湯</t>
    <phoneticPr fontId="1" type="noConversion"/>
  </si>
  <si>
    <t>韓式泡菜</t>
    <phoneticPr fontId="1" type="noConversion"/>
  </si>
  <si>
    <t>絞肉</t>
    <phoneticPr fontId="1" type="noConversion"/>
  </si>
  <si>
    <t>肉片高麗菜(炒)</t>
    <phoneticPr fontId="1" type="noConversion"/>
  </si>
  <si>
    <t>肉片</t>
    <phoneticPr fontId="1" type="noConversion"/>
  </si>
  <si>
    <r>
      <t>木須魚(</t>
    </r>
    <r>
      <rPr>
        <sz val="12"/>
        <rFont val="新細明體"/>
        <family val="1"/>
        <charset val="136"/>
      </rPr>
      <t>燴)</t>
    </r>
    <phoneticPr fontId="1" type="noConversion"/>
  </si>
  <si>
    <t>玉米排骨湯</t>
    <phoneticPr fontId="1" type="noConversion"/>
  </si>
  <si>
    <r>
      <t>供應人數：</t>
    </r>
    <r>
      <rPr>
        <sz val="12"/>
        <rFont val="Times New Roman"/>
        <family val="1"/>
      </rPr>
      <t xml:space="preserve">               </t>
    </r>
    <r>
      <rPr>
        <sz val="12"/>
        <rFont val="新細明體"/>
        <family val="1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新細明體"/>
        <family val="1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晶品食品有限公司</t>
    </r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</si>
  <si>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</si>
  <si>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</si>
  <si>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學校採購量</t>
    </r>
    <r>
      <rPr>
        <sz val="10"/>
        <rFont val="Times New Roman"/>
        <family val="1"/>
      </rPr>
      <t>(kg)</t>
    </r>
  </si>
  <si>
    <r>
      <t>供應人數：</t>
    </r>
    <r>
      <rPr>
        <sz val="12"/>
        <rFont val="Times New Roman"/>
        <family val="1"/>
      </rPr>
      <t xml:space="preserve">          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</si>
  <si>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</si>
  <si>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</si>
  <si>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</si>
  <si>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滷白菜(燴)</t>
    <phoneticPr fontId="1" type="noConversion"/>
  </si>
  <si>
    <t>味噌蔬菜湯</t>
    <phoneticPr fontId="1" type="noConversion"/>
  </si>
  <si>
    <t>味噌</t>
    <phoneticPr fontId="1" type="noConversion"/>
  </si>
  <si>
    <t>柴魚</t>
    <phoneticPr fontId="1" type="noConversion"/>
  </si>
  <si>
    <t>1/2</t>
    <phoneticPr fontId="1" type="noConversion"/>
  </si>
  <si>
    <t>1/3</t>
  </si>
  <si>
    <t>1/8</t>
    <phoneticPr fontId="1" type="noConversion"/>
  </si>
  <si>
    <t>1/9</t>
  </si>
  <si>
    <t>1/15</t>
    <phoneticPr fontId="1" type="noConversion"/>
  </si>
  <si>
    <t>1/16</t>
  </si>
  <si>
    <t>2/19</t>
    <phoneticPr fontId="1" type="noConversion"/>
  </si>
  <si>
    <t>2/20</t>
  </si>
  <si>
    <t>2/26</t>
    <phoneticPr fontId="1" type="noConversion"/>
  </si>
  <si>
    <t>2/27</t>
  </si>
  <si>
    <t>2/28</t>
  </si>
  <si>
    <t>2/29</t>
  </si>
  <si>
    <t>日期</t>
    <phoneticPr fontId="1" type="noConversion"/>
  </si>
  <si>
    <r>
      <t xml:space="preserve"> </t>
    </r>
    <r>
      <rPr>
        <sz val="12"/>
        <color indexed="8"/>
        <rFont val="細明體"/>
        <family val="3"/>
        <charset val="136"/>
      </rPr>
      <t>星期一</t>
    </r>
    <phoneticPr fontId="1" type="noConversion"/>
  </si>
  <si>
    <r>
      <t xml:space="preserve"> </t>
    </r>
    <r>
      <rPr>
        <sz val="12"/>
        <color indexed="8"/>
        <rFont val="細明體"/>
        <family val="3"/>
        <charset val="136"/>
      </rPr>
      <t>星期二</t>
    </r>
  </si>
  <si>
    <t>星期三</t>
    <phoneticPr fontId="1" type="noConversion"/>
  </si>
  <si>
    <r>
      <t xml:space="preserve"> </t>
    </r>
    <r>
      <rPr>
        <sz val="12"/>
        <color indexed="8"/>
        <rFont val="細明體"/>
        <family val="3"/>
        <charset val="136"/>
      </rPr>
      <t>星期四</t>
    </r>
  </si>
  <si>
    <t>c</t>
    <phoneticPr fontId="1" type="noConversion"/>
  </si>
  <si>
    <t>p</t>
    <phoneticPr fontId="1" type="noConversion"/>
  </si>
  <si>
    <t>v</t>
    <phoneticPr fontId="1" type="noConversion"/>
  </si>
  <si>
    <t>1/1(蔬食日)</t>
    <phoneticPr fontId="1" type="noConversion"/>
  </si>
  <si>
    <t>1/3(簡餐日)</t>
    <phoneticPr fontId="1" type="noConversion"/>
  </si>
  <si>
    <t>油麵</t>
    <phoneticPr fontId="1" type="noConversion"/>
  </si>
  <si>
    <t>肉絲</t>
    <phoneticPr fontId="1" type="noConversion"/>
  </si>
  <si>
    <t>紅蘿蔔</t>
    <phoneticPr fontId="1" type="noConversion"/>
  </si>
  <si>
    <t>芹菜</t>
    <phoneticPr fontId="1" type="noConversion"/>
  </si>
  <si>
    <t>高麗菜</t>
    <phoneticPr fontId="1" type="noConversion"/>
  </si>
  <si>
    <t>魚丸</t>
    <phoneticPr fontId="1" type="noConversion"/>
  </si>
  <si>
    <t>供應人數：  人</t>
    <phoneticPr fontId="1" type="noConversion"/>
  </si>
  <si>
    <t>供應廠商:晶品食品有限公司</t>
    <phoneticPr fontId="1" type="noConversion"/>
  </si>
  <si>
    <t>供應廠商營養師:陳采瑜</t>
    <phoneticPr fontId="1" type="noConversion"/>
  </si>
  <si>
    <t>供應廠商電話:楊小姐0917612565</t>
    <phoneticPr fontId="1" type="noConversion"/>
  </si>
  <si>
    <t>2023/1/8(蔬食日)</t>
    <phoneticPr fontId="1" type="noConversion"/>
  </si>
  <si>
    <t>1/10(簡餐日)</t>
    <phoneticPr fontId="1" type="noConversion"/>
  </si>
  <si>
    <t>2023/1/15(蔬食日)</t>
    <phoneticPr fontId="1" type="noConversion"/>
  </si>
  <si>
    <t>1/17(簡餐日)</t>
    <phoneticPr fontId="1" type="noConversion"/>
  </si>
  <si>
    <r>
      <t xml:space="preserve"> </t>
    </r>
    <r>
      <rPr>
        <sz val="12"/>
        <color indexed="8"/>
        <rFont val="細明體"/>
        <family val="3"/>
        <charset val="136"/>
      </rPr>
      <t>星期五</t>
    </r>
    <phoneticPr fontId="1" type="noConversion"/>
  </si>
  <si>
    <t xml:space="preserve"> 星期六</t>
    <phoneticPr fontId="1" type="noConversion"/>
  </si>
  <si>
    <t>2023/2/19(蔬食日)</t>
    <phoneticPr fontId="1" type="noConversion"/>
  </si>
  <si>
    <t>2/21(簡餐日)</t>
    <phoneticPr fontId="1" type="noConversion"/>
  </si>
  <si>
    <t>2024/2/26(蔬食日)</t>
    <phoneticPr fontId="1" type="noConversion"/>
  </si>
  <si>
    <t>2/28(簡餐日)</t>
    <phoneticPr fontId="1" type="noConversion"/>
  </si>
  <si>
    <t>休假</t>
    <phoneticPr fontId="1" type="noConversion"/>
  </si>
  <si>
    <t>全榖雜糧類(份)</t>
    <phoneticPr fontId="1" type="noConversion"/>
  </si>
  <si>
    <t>豆魚蛋肉類(份)</t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</si>
  <si>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</si>
  <si>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熱量(大卡)</t>
    <phoneticPr fontId="1" type="noConversion"/>
  </si>
  <si>
    <t>營養供應比例</t>
    <phoneticPr fontId="1" type="noConversion"/>
  </si>
  <si>
    <t>年級</t>
    <phoneticPr fontId="1" type="noConversion"/>
  </si>
  <si>
    <t>全榖雜糧類(份)</t>
    <phoneticPr fontId="1" type="noConversion"/>
  </si>
  <si>
    <t>營養供應比例</t>
    <phoneticPr fontId="1" type="noConversion"/>
  </si>
  <si>
    <t>年級</t>
    <phoneticPr fontId="1" type="noConversion"/>
  </si>
  <si>
    <t>全榖雜糧類(份)</t>
    <phoneticPr fontId="1" type="noConversion"/>
  </si>
  <si>
    <t>全榖雜糧類(份)</t>
    <phoneticPr fontId="1" type="noConversion"/>
  </si>
  <si>
    <t>全榖雜糧類(份)</t>
    <phoneticPr fontId="1" type="noConversion"/>
  </si>
  <si>
    <t>全榖雜糧類(份)</t>
    <phoneticPr fontId="1" type="noConversion"/>
  </si>
  <si>
    <t>豆魚蛋肉類(份)</t>
    <phoneticPr fontId="1" type="noConversion"/>
  </si>
  <si>
    <t>休 假</t>
    <phoneticPr fontId="1" type="noConversion"/>
  </si>
  <si>
    <t>蔬菜類(份)</t>
    <phoneticPr fontId="1" type="noConversion"/>
  </si>
  <si>
    <t>全穀根莖類(份)</t>
    <phoneticPr fontId="1" type="noConversion"/>
  </si>
  <si>
    <t>油豆腐</t>
    <phoneticPr fontId="1" type="noConversion"/>
  </si>
  <si>
    <t>絞肉</t>
    <phoneticPr fontId="1" type="noConversion"/>
  </si>
  <si>
    <t>海芽粉絲湯</t>
    <phoneticPr fontId="1" type="noConversion"/>
  </si>
  <si>
    <t>海帶芽</t>
    <phoneticPr fontId="1" type="noConversion"/>
  </si>
  <si>
    <t>韓式泡菜鍋(煮)</t>
    <phoneticPr fontId="1" type="noConversion"/>
  </si>
  <si>
    <t>韓式泡菜</t>
    <phoneticPr fontId="1" type="noConversion"/>
  </si>
  <si>
    <t>年糕條</t>
    <phoneticPr fontId="1" type="noConversion"/>
  </si>
  <si>
    <t>蔥爆豆干(炒)</t>
    <phoneticPr fontId="1" type="noConversion"/>
  </si>
  <si>
    <t>豆干</t>
    <phoneticPr fontId="1" type="noConversion"/>
  </si>
  <si>
    <t>雞蛋</t>
    <phoneticPr fontId="1" type="noConversion"/>
  </si>
  <si>
    <t>青蔥</t>
    <phoneticPr fontId="1" type="noConversion"/>
  </si>
  <si>
    <t>肉絲</t>
    <phoneticPr fontId="1" type="noConversion"/>
  </si>
  <si>
    <t>大黃瓜</t>
    <phoneticPr fontId="1" type="noConversion"/>
  </si>
  <si>
    <t>芹菜海芽湯</t>
    <phoneticPr fontId="1" type="noConversion"/>
  </si>
  <si>
    <t>豆皮絲</t>
    <phoneticPr fontId="1" type="noConversion"/>
  </si>
  <si>
    <t>什錦炒麵(炒)</t>
    <phoneticPr fontId="1" type="noConversion"/>
  </si>
  <si>
    <t>紅燒豆腐(煮)</t>
    <phoneticPr fontId="1" type="noConversion"/>
  </si>
  <si>
    <t>綠豆湯</t>
    <phoneticPr fontId="1" type="noConversion"/>
  </si>
  <si>
    <t>綠豆</t>
    <phoneticPr fontId="1" type="noConversion"/>
  </si>
  <si>
    <t>二砂</t>
    <phoneticPr fontId="1" type="noConversion"/>
  </si>
  <si>
    <t>什錦豆干(炒)</t>
    <phoneticPr fontId="1" type="noConversion"/>
  </si>
  <si>
    <t>洋蔥炒蛋(炒)</t>
    <phoneticPr fontId="1" type="noConversion"/>
  </si>
  <si>
    <t>蕃茄醬</t>
    <phoneticPr fontId="1" type="noConversion"/>
  </si>
  <si>
    <t>義大利香料</t>
    <phoneticPr fontId="1" type="noConversion"/>
  </si>
  <si>
    <t>冬瓜燒雞(滷)</t>
    <phoneticPr fontId="1" type="noConversion"/>
  </si>
  <si>
    <t>光雞丁</t>
    <phoneticPr fontId="1" type="noConversion"/>
  </si>
  <si>
    <t>冬瓜</t>
    <phoneticPr fontId="1" type="noConversion"/>
  </si>
  <si>
    <t>豆皮</t>
    <phoneticPr fontId="1" type="noConversion"/>
  </si>
  <si>
    <t>排丁</t>
    <phoneticPr fontId="1" type="noConversion"/>
  </si>
  <si>
    <t>木耳</t>
    <phoneticPr fontId="1" type="noConversion"/>
  </si>
  <si>
    <t>滷味麵</t>
    <phoneticPr fontId="1" type="noConversion"/>
  </si>
  <si>
    <t>(1.5包)</t>
    <phoneticPr fontId="1" type="noConversion"/>
  </si>
  <si>
    <t>魚羹</t>
    <phoneticPr fontId="1" type="noConversion"/>
  </si>
  <si>
    <t xml:space="preserve">                             </t>
    <phoneticPr fontId="1" type="noConversion"/>
  </si>
  <si>
    <t xml:space="preserve"> </t>
    <phoneticPr fontId="1" type="noConversion"/>
  </si>
  <si>
    <t>絞肉</t>
    <phoneticPr fontId="1" type="noConversion"/>
  </si>
  <si>
    <t>義式燒雞(煮)</t>
    <phoneticPr fontId="1" type="noConversion"/>
  </si>
  <si>
    <t>光雞丁</t>
    <phoneticPr fontId="1" type="noConversion"/>
  </si>
  <si>
    <t>馬鈴薯</t>
    <phoneticPr fontId="1" type="noConversion"/>
  </si>
  <si>
    <t>芹菜</t>
    <phoneticPr fontId="1" type="noConversion"/>
  </si>
  <si>
    <t>杏鮑菇</t>
    <phoneticPr fontId="1" type="noConversion"/>
  </si>
  <si>
    <t>九層豆干(滷)</t>
    <phoneticPr fontId="1" type="noConversion"/>
  </si>
  <si>
    <t>九層塔</t>
    <phoneticPr fontId="1" type="noConversion"/>
  </si>
  <si>
    <t>米血</t>
    <phoneticPr fontId="1" type="noConversion"/>
  </si>
  <si>
    <t>牛排麵</t>
    <phoneticPr fontId="1" type="noConversion"/>
  </si>
  <si>
    <t>牛排面</t>
    <phoneticPr fontId="1" type="noConversion"/>
  </si>
  <si>
    <t>嫩煎豬排(煎)</t>
    <phoneticPr fontId="1" type="noConversion"/>
  </si>
  <si>
    <t>里肌肉排</t>
    <phoneticPr fontId="1" type="noConversion"/>
  </si>
  <si>
    <t>每人一塊</t>
    <phoneticPr fontId="1" type="noConversion"/>
  </si>
  <si>
    <t>玉米濃湯</t>
    <phoneticPr fontId="1" type="noConversion"/>
  </si>
  <si>
    <t>青花菜</t>
    <phoneticPr fontId="1" type="noConversion"/>
  </si>
  <si>
    <t>黑胡椒雞肉(煮)</t>
    <phoneticPr fontId="1" type="noConversion"/>
  </si>
  <si>
    <t>洋蔥</t>
    <phoneticPr fontId="1" type="noConversion"/>
  </si>
  <si>
    <t>杏鮑菇</t>
    <phoneticPr fontId="1" type="noConversion"/>
  </si>
  <si>
    <t>肉絲</t>
    <phoneticPr fontId="1" type="noConversion"/>
  </si>
  <si>
    <t>毛豆炒蛋</t>
    <phoneticPr fontId="1" type="noConversion"/>
  </si>
  <si>
    <t>芋頭西米露</t>
    <phoneticPr fontId="1" type="noConversion"/>
  </si>
  <si>
    <t>芋頭</t>
    <phoneticPr fontId="1" type="noConversion"/>
  </si>
  <si>
    <t>西米露</t>
    <phoneticPr fontId="19" type="noConversion"/>
  </si>
  <si>
    <t>蔥爆雞肉(炒)</t>
    <phoneticPr fontId="1" type="noConversion"/>
  </si>
  <si>
    <t>年糕片</t>
    <phoneticPr fontId="1" type="noConversion"/>
  </si>
  <si>
    <t>芹菜豆干(煮)</t>
    <phoneticPr fontId="1" type="noConversion"/>
  </si>
  <si>
    <t>有機青菜</t>
    <phoneticPr fontId="1" type="noConversion"/>
  </si>
  <si>
    <t>適量</t>
    <phoneticPr fontId="40" type="noConversion"/>
  </si>
  <si>
    <t>排丁</t>
    <phoneticPr fontId="1" type="noConversion"/>
  </si>
  <si>
    <t>黃瓜雞肉湯</t>
    <phoneticPr fontId="1" type="noConversion"/>
  </si>
  <si>
    <t>黃瓜</t>
    <phoneticPr fontId="1" type="noConversion"/>
  </si>
  <si>
    <t>豆奶</t>
    <phoneticPr fontId="1" type="noConversion"/>
  </si>
  <si>
    <t>200ml</t>
    <phoneticPr fontId="1" type="noConversion"/>
  </si>
  <si>
    <t>義式肉醬</t>
    <phoneticPr fontId="1" type="noConversion"/>
  </si>
  <si>
    <t>2.5</t>
    <phoneticPr fontId="1" type="noConversion"/>
  </si>
  <si>
    <t>豆奶</t>
    <phoneticPr fontId="1" type="noConversion"/>
  </si>
  <si>
    <t>100ml</t>
    <phoneticPr fontId="1" type="noConversion"/>
  </si>
  <si>
    <t>330ml</t>
    <phoneticPr fontId="1" type="noConversion"/>
  </si>
  <si>
    <t>150ml</t>
    <phoneticPr fontId="1" type="noConversion"/>
  </si>
  <si>
    <t>250ml</t>
    <phoneticPr fontId="1" type="noConversion"/>
  </si>
  <si>
    <t>胸肉片</t>
    <phoneticPr fontId="1" type="noConversion"/>
  </si>
  <si>
    <t>150ML</t>
    <phoneticPr fontId="1" type="noConversion"/>
  </si>
  <si>
    <t>牛奶</t>
    <phoneticPr fontId="1" type="noConversion"/>
  </si>
  <si>
    <t>1/19</t>
    <phoneticPr fontId="1" type="noConversion"/>
  </si>
  <si>
    <t>海鮮飯湯(煮)</t>
    <phoneticPr fontId="1" type="noConversion"/>
  </si>
  <si>
    <t>芹菜</t>
  </si>
  <si>
    <t>筍絲</t>
  </si>
  <si>
    <t>肉絲</t>
    <phoneticPr fontId="1" type="noConversion"/>
  </si>
  <si>
    <t>白旗魚</t>
    <phoneticPr fontId="1" type="noConversion"/>
  </si>
  <si>
    <t>黑糖饅頭</t>
    <phoneticPr fontId="1" type="noConversion"/>
  </si>
  <si>
    <t>白蘿蔔</t>
    <phoneticPr fontId="1" type="noConversion"/>
  </si>
  <si>
    <t>黑糖饅頭</t>
    <phoneticPr fontId="1" type="noConversion"/>
  </si>
  <si>
    <t>深色青菜</t>
    <phoneticPr fontId="1" type="noConversion"/>
  </si>
  <si>
    <t>地瓜</t>
    <phoneticPr fontId="1" type="noConversion"/>
  </si>
  <si>
    <t>排骨</t>
    <phoneticPr fontId="1" type="noConversion"/>
  </si>
  <si>
    <t>香酥雞(炸)</t>
    <phoneticPr fontId="1" type="noConversion"/>
  </si>
  <si>
    <t>茄汁炒飯(炒)</t>
    <phoneticPr fontId="1" type="noConversion"/>
  </si>
  <si>
    <t>番茄醬</t>
    <phoneticPr fontId="1" type="noConversion"/>
  </si>
  <si>
    <t>黃瓜排骨湯</t>
    <phoneticPr fontId="1" type="noConversion"/>
  </si>
  <si>
    <t>金針排骨湯</t>
    <phoneticPr fontId="1" type="noConversion"/>
  </si>
  <si>
    <t>咖哩雞丁(炒)</t>
    <phoneticPr fontId="1" type="noConversion"/>
  </si>
  <si>
    <t>雞腿丁</t>
    <phoneticPr fontId="1" type="noConversion"/>
  </si>
  <si>
    <t>咖哩粉</t>
    <phoneticPr fontId="1" type="noConversion"/>
  </si>
  <si>
    <t>塔香打拋肉(煮)</t>
    <phoneticPr fontId="1" type="noConversion"/>
  </si>
  <si>
    <t>關東煮(煮)</t>
    <phoneticPr fontId="1" type="noConversion"/>
  </si>
  <si>
    <t>南瓜</t>
    <phoneticPr fontId="1" type="noConversion"/>
  </si>
  <si>
    <t>柴魚片</t>
    <phoneticPr fontId="1" type="noConversion"/>
  </si>
  <si>
    <t>1包</t>
    <phoneticPr fontId="1" type="noConversion"/>
  </si>
  <si>
    <t>黃瓜雞湯</t>
    <phoneticPr fontId="1" type="noConversion"/>
  </si>
  <si>
    <t>香菇</t>
    <phoneticPr fontId="1" type="noConversion"/>
  </si>
  <si>
    <t>蒜頭</t>
    <phoneticPr fontId="1" type="noConversion"/>
  </si>
  <si>
    <t>滷包</t>
    <phoneticPr fontId="1" type="noConversion"/>
  </si>
  <si>
    <t>雞腿丁</t>
    <phoneticPr fontId="1" type="noConversion"/>
  </si>
  <si>
    <t>香滷雞丁</t>
    <phoneticPr fontId="1" type="noConversion"/>
  </si>
  <si>
    <t>香菇</t>
    <phoneticPr fontId="1" type="noConversion"/>
  </si>
  <si>
    <t>玉米濃湯</t>
    <phoneticPr fontId="1" type="noConversion"/>
  </si>
  <si>
    <t>濃湯粉</t>
    <phoneticPr fontId="1" type="noConversion"/>
  </si>
  <si>
    <t>豆鼓</t>
    <phoneticPr fontId="1" type="noConversion"/>
  </si>
  <si>
    <t>沙茶醬</t>
    <phoneticPr fontId="1" type="noConversion"/>
  </si>
  <si>
    <t>筍乾控肉(煮)</t>
    <phoneticPr fontId="1" type="noConversion"/>
  </si>
  <si>
    <t>濕筍乾</t>
    <phoneticPr fontId="1" type="noConversion"/>
  </si>
  <si>
    <t>薑片</t>
    <phoneticPr fontId="1" type="noConversion"/>
  </si>
  <si>
    <t>刈包</t>
    <phoneticPr fontId="1" type="noConversion"/>
  </si>
  <si>
    <t>酸菜絲</t>
    <phoneticPr fontId="1" type="noConversion"/>
  </si>
  <si>
    <t>花生粉</t>
    <phoneticPr fontId="1" type="noConversion"/>
  </si>
  <si>
    <t>糖粉</t>
    <phoneticPr fontId="1" type="noConversion"/>
  </si>
  <si>
    <t>薑絲</t>
    <phoneticPr fontId="1" type="noConversion"/>
  </si>
  <si>
    <t>四神排骨湯</t>
    <phoneticPr fontId="1" type="noConversion"/>
  </si>
  <si>
    <t>四神包</t>
    <phoneticPr fontId="1" type="noConversion"/>
  </si>
  <si>
    <t>薏仁</t>
    <phoneticPr fontId="1" type="noConversion"/>
  </si>
  <si>
    <t>夜市炒泡麵(炒)</t>
    <phoneticPr fontId="1" type="noConversion"/>
  </si>
  <si>
    <t>香煎豬排(煎)</t>
    <phoneticPr fontId="1" type="noConversion"/>
  </si>
  <si>
    <t>蘿蔔玉米湯</t>
    <phoneticPr fontId="1" type="noConversion"/>
  </si>
  <si>
    <t>肉絲</t>
    <phoneticPr fontId="1" type="noConversion"/>
  </si>
  <si>
    <t>肉絲高麗(炒)</t>
    <phoneticPr fontId="1" type="noConversion"/>
  </si>
  <si>
    <t>香菇魯肉臊(魯)</t>
    <phoneticPr fontId="1" type="noConversion"/>
  </si>
  <si>
    <t>杏鮑菇</t>
    <phoneticPr fontId="1" type="noConversion"/>
  </si>
  <si>
    <t>玉米粒</t>
    <phoneticPr fontId="1" type="noConversion"/>
  </si>
  <si>
    <t>咕咕雞(炸)</t>
    <phoneticPr fontId="1" type="noConversion"/>
  </si>
  <si>
    <t>地瓜</t>
    <phoneticPr fontId="1" type="noConversion"/>
  </si>
  <si>
    <t>湯圓</t>
    <phoneticPr fontId="1" type="noConversion"/>
  </si>
  <si>
    <t>紅豆</t>
    <phoneticPr fontId="1" type="noConversion"/>
  </si>
  <si>
    <t>地瓜</t>
    <phoneticPr fontId="1" type="noConversion"/>
  </si>
  <si>
    <t>紅豆湯圓</t>
    <phoneticPr fontId="1" type="noConversion"/>
  </si>
  <si>
    <t>杏鮑菇燉雞</t>
    <phoneticPr fontId="1" type="noConversion"/>
  </si>
  <si>
    <t>洋芋肉末</t>
    <phoneticPr fontId="1" type="noConversion"/>
  </si>
  <si>
    <t>薑片</t>
    <phoneticPr fontId="1" type="noConversion"/>
  </si>
  <si>
    <t>油蔥酥</t>
    <phoneticPr fontId="1" type="noConversion"/>
  </si>
  <si>
    <t>薑片</t>
    <phoneticPr fontId="1" type="noConversion"/>
  </si>
  <si>
    <t>醬燒豆腐(煮)</t>
    <phoneticPr fontId="1" type="noConversion"/>
  </si>
  <si>
    <t>黃瓜大骨湯</t>
    <phoneticPr fontId="1" type="noConversion"/>
  </si>
  <si>
    <t>大骨</t>
    <phoneticPr fontId="1" type="noConversion"/>
  </si>
  <si>
    <t>香菇魚羹湯</t>
    <phoneticPr fontId="1" type="noConversion"/>
  </si>
  <si>
    <t>番茄醬</t>
    <phoneticPr fontId="1" type="noConversion"/>
  </si>
  <si>
    <t>豆干丁</t>
    <phoneticPr fontId="1" type="noConversion"/>
  </si>
  <si>
    <t>雞丁</t>
    <phoneticPr fontId="1" type="noConversion"/>
  </si>
  <si>
    <t>附餐</t>
    <phoneticPr fontId="1" type="noConversion"/>
  </si>
  <si>
    <t>精進</t>
    <phoneticPr fontId="1" type="noConversion"/>
  </si>
  <si>
    <t>光泉奶酪</t>
    <phoneticPr fontId="1" type="noConversion"/>
  </si>
  <si>
    <t>黑糖銀絲卷</t>
    <phoneticPr fontId="1" type="noConversion"/>
  </si>
  <si>
    <t>桂格燕麥顆粒飲</t>
    <phoneticPr fontId="1" type="noConversion"/>
  </si>
  <si>
    <t>大蘋果</t>
    <phoneticPr fontId="1" type="noConversion"/>
  </si>
  <si>
    <t>羅宋麵包</t>
    <phoneticPr fontId="1" type="noConversion"/>
  </si>
  <si>
    <t>100%果汁</t>
    <phoneticPr fontId="1" type="noConversion"/>
  </si>
  <si>
    <t>2</t>
    <phoneticPr fontId="1" type="noConversion"/>
  </si>
  <si>
    <t>2</t>
    <phoneticPr fontId="1" type="noConversion"/>
  </si>
  <si>
    <t>晶品食品有限公司     113年1-2月份地磨兒國小 午餐菜單    (本校一律使用國產豬肉食材)</t>
    <phoneticPr fontId="1" type="noConversion"/>
  </si>
  <si>
    <t xml:space="preserve"> 屏東縣地磨兒國小113年1月第五週學生午餐食譜(自設廚房)</t>
    <phoneticPr fontId="1" type="noConversion"/>
  </si>
  <si>
    <t xml:space="preserve"> 屏東縣地磨兒國小113年1月第二週學生午餐食譜(自設廚房)</t>
    <phoneticPr fontId="1" type="noConversion"/>
  </si>
  <si>
    <t xml:space="preserve"> 屏東縣地磨兒國小112年1月第三週學生午餐食譜(自設廚房)</t>
    <phoneticPr fontId="1" type="noConversion"/>
  </si>
  <si>
    <t xml:space="preserve"> 屏東縣地磨兒國小113年2月第一週學生午餐食譜(自設廚房)</t>
    <phoneticPr fontId="1" type="noConversion"/>
  </si>
  <si>
    <t xml:space="preserve"> 屏東縣地磨兒國小113年2月第週學生午餐食譜(自設廚房)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</si>
</sst>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 "/>
    <numFmt numFmtId="177" formatCode="0;_᣿"/>
    <numFmt numFmtId="178" formatCode="m&quot;月&quot;d&quot;日&quot;"/>
    <numFmt numFmtId="179" formatCode="0.0"/>
    <numFmt numFmtId="180" formatCode="0.00_ "/>
    <numFmt numFmtId="181" formatCode="0.0_);[Red]\(0.0\)"/>
    <numFmt numFmtId="182" formatCode="0.00_);[Red]\(0.00\)"/>
  </numFmts>
  <fonts count="4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6"/>
      <name val="新細明體"/>
      <family val="1"/>
      <charset val="136"/>
    </font>
    <font>
      <sz val="10"/>
      <name val="細明體"/>
      <family val="3"/>
      <charset val="136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9"/>
      <name val="新細明體"/>
      <family val="2"/>
      <charset val="136"/>
      <scheme val="minor"/>
    </font>
    <font>
      <sz val="20"/>
      <name val="Adobe 繁黑體 Std B"/>
      <family val="2"/>
      <charset val="136"/>
    </font>
    <font>
      <sz val="20"/>
      <name val="Adobe 繁黑體 Std B"/>
      <family val="2"/>
      <charset val="128"/>
    </font>
    <font>
      <sz val="18"/>
      <name val="新細明體"/>
      <family val="1"/>
      <charset val="136"/>
    </font>
    <font>
      <sz val="12"/>
      <color indexed="8"/>
      <name val="細明體"/>
      <family val="3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scheme val="minor"/>
    </font>
    <font>
      <b/>
      <sz val="16"/>
      <name val="Adobe 繁黑體 Std B"/>
      <family val="2"/>
      <charset val="136"/>
    </font>
    <font>
      <sz val="13"/>
      <name val="標楷體"/>
      <family val="4"/>
      <charset val="136"/>
    </font>
    <font>
      <sz val="12"/>
      <color theme="1"/>
      <name val="新細明體"/>
      <family val="2"/>
      <scheme val="minor"/>
    </font>
    <font>
      <sz val="12"/>
      <name val="Arial"/>
      <family val="2"/>
    </font>
    <font>
      <sz val="10"/>
      <name val="Times New Roman"/>
      <family val="1"/>
    </font>
    <font>
      <sz val="16"/>
      <name val="Adobe 繁黑體 Std B"/>
      <family val="2"/>
      <charset val="128"/>
    </font>
    <font>
      <sz val="12"/>
      <name val="新細明體"/>
      <family val="1"/>
      <charset val="136"/>
    </font>
    <font>
      <sz val="12"/>
      <color rgb="FF00B05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12"/>
      <color rgb="FFFF0000"/>
      <name val="新細明體"/>
      <family val="2"/>
      <scheme val="minor"/>
    </font>
    <font>
      <sz val="12"/>
      <color theme="1"/>
      <name val="新細明體"/>
      <family val="1"/>
      <charset val="136"/>
    </font>
    <font>
      <sz val="1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9"/>
      <name val="細明體"/>
      <family val="3"/>
      <charset val="136"/>
    </font>
    <font>
      <sz val="16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24"/>
      <name val="標楷體"/>
      <family val="4"/>
      <charset val="136"/>
    </font>
    <font>
      <sz val="12"/>
      <color theme="3" tint="0.39997558519241921"/>
      <name val="標楷體"/>
      <family val="4"/>
      <charset val="136"/>
    </font>
    <font>
      <sz val="14"/>
      <color rgb="FFFF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3" fillId="0" borderId="0">
      <alignment vertical="center"/>
    </xf>
    <xf numFmtId="0" fontId="28" fillId="0" borderId="0">
      <alignment vertical="center"/>
    </xf>
  </cellStyleXfs>
  <cellXfs count="675">
    <xf numFmtId="0" fontId="0" fillId="0" borderId="0" xfId="0"/>
    <xf numFmtId="0" fontId="0" fillId="0" borderId="9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/>
    </xf>
    <xf numFmtId="0" fontId="0" fillId="0" borderId="32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shrinkToFit="1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14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 textRotation="255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textRotation="255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0" fillId="0" borderId="0" xfId="1" applyFont="1" applyFill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shrinkToFit="1"/>
    </xf>
    <xf numFmtId="1" fontId="6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8" xfId="0" applyFont="1" applyBorder="1"/>
    <xf numFmtId="0" fontId="0" fillId="0" borderId="10" xfId="0" applyFont="1" applyBorder="1" applyAlignment="1"/>
    <xf numFmtId="0" fontId="2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shrinkToFit="1"/>
    </xf>
    <xf numFmtId="0" fontId="0" fillId="0" borderId="1" xfId="0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shrinkToFit="1"/>
    </xf>
    <xf numFmtId="0" fontId="0" fillId="0" borderId="1" xfId="0" applyFont="1" applyBorder="1" applyAlignment="1">
      <alignment vertical="center" wrapText="1" shrinkToFit="1"/>
    </xf>
    <xf numFmtId="0" fontId="0" fillId="0" borderId="17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shrinkToFit="1"/>
    </xf>
    <xf numFmtId="0" fontId="0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shrinkToFit="1"/>
    </xf>
    <xf numFmtId="0" fontId="0" fillId="0" borderId="15" xfId="0" applyFont="1" applyBorder="1" applyAlignment="1"/>
    <xf numFmtId="0" fontId="12" fillId="0" borderId="1" xfId="0" applyFont="1" applyBorder="1" applyAlignment="1">
      <alignment horizontal="center"/>
    </xf>
    <xf numFmtId="0" fontId="0" fillId="0" borderId="1" xfId="0" applyFont="1" applyFill="1" applyBorder="1"/>
    <xf numFmtId="0" fontId="0" fillId="0" borderId="0" xfId="0" applyFont="1" applyFill="1"/>
    <xf numFmtId="0" fontId="6" fillId="0" borderId="51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/>
    <xf numFmtId="0" fontId="0" fillId="0" borderId="0" xfId="0" applyBorder="1" applyAlignment="1">
      <alignment vertical="center" textRotation="255" wrapText="1" shrinkToFit="1"/>
    </xf>
    <xf numFmtId="0" fontId="6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7" fillId="0" borderId="35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 wrapText="1"/>
    </xf>
    <xf numFmtId="49" fontId="17" fillId="0" borderId="5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24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177" fontId="0" fillId="0" borderId="27" xfId="0" applyNumberFormat="1" applyFont="1" applyFill="1" applyBorder="1" applyAlignment="1">
      <alignment horizontal="center"/>
    </xf>
    <xf numFmtId="0" fontId="0" fillId="0" borderId="53" xfId="1" applyFont="1" applyFill="1" applyBorder="1" applyAlignment="1">
      <alignment horizontal="left" vertical="center"/>
    </xf>
    <xf numFmtId="0" fontId="0" fillId="0" borderId="54" xfId="1" applyFont="1" applyFill="1" applyBorder="1" applyAlignment="1">
      <alignment vertical="center"/>
    </xf>
    <xf numFmtId="0" fontId="0" fillId="0" borderId="54" xfId="1" applyFont="1" applyFill="1" applyBorder="1" applyAlignment="1">
      <alignment horizontal="left"/>
    </xf>
    <xf numFmtId="0" fontId="6" fillId="0" borderId="0" xfId="0" applyFont="1" applyFill="1" applyBorder="1"/>
    <xf numFmtId="0" fontId="0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 shrinkToFit="1"/>
    </xf>
    <xf numFmtId="0" fontId="0" fillId="7" borderId="1" xfId="0" applyFont="1" applyFill="1" applyBorder="1" applyAlignment="1">
      <alignment horizontal="center" vertical="center" shrinkToFit="1"/>
    </xf>
    <xf numFmtId="0" fontId="0" fillId="7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vertical="center" wrapText="1" shrinkToFit="1"/>
    </xf>
    <xf numFmtId="0" fontId="24" fillId="0" borderId="1" xfId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shrinkToFit="1"/>
    </xf>
    <xf numFmtId="0" fontId="24" fillId="0" borderId="1" xfId="0" applyFont="1" applyBorder="1" applyAlignment="1">
      <alignment vertical="center"/>
    </xf>
    <xf numFmtId="0" fontId="24" fillId="0" borderId="1" xfId="1" applyFont="1" applyBorder="1" applyProtection="1">
      <alignment vertical="center"/>
    </xf>
    <xf numFmtId="0" fontId="24" fillId="0" borderId="1" xfId="1" applyFont="1" applyFill="1" applyBorder="1" applyProtection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0" fillId="0" borderId="0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 shrinkToFit="1"/>
    </xf>
    <xf numFmtId="0" fontId="0" fillId="0" borderId="0" xfId="0" applyFont="1" applyBorder="1" applyAlignment="1">
      <alignment vertical="center" textRotation="255" wrapText="1" shrinkToFit="1"/>
    </xf>
    <xf numFmtId="0" fontId="0" fillId="0" borderId="0" xfId="0" applyBorder="1" applyAlignment="1">
      <alignment horizontal="center" vertical="center" shrinkToFit="1"/>
    </xf>
    <xf numFmtId="0" fontId="0" fillId="7" borderId="0" xfId="0" applyFont="1" applyFill="1" applyBorder="1" applyAlignment="1">
      <alignment vertical="center" textRotation="255" wrapText="1" shrinkToFit="1"/>
    </xf>
    <xf numFmtId="0" fontId="0" fillId="7" borderId="0" xfId="0" applyFont="1" applyFill="1" applyBorder="1" applyAlignment="1">
      <alignment horizontal="center" vertical="center" shrinkToFit="1"/>
    </xf>
    <xf numFmtId="0" fontId="24" fillId="0" borderId="0" xfId="1" applyFont="1" applyBorder="1" applyProtection="1">
      <alignment vertical="center"/>
    </xf>
    <xf numFmtId="0" fontId="24" fillId="4" borderId="1" xfId="1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vertical="center" textRotation="255" wrapText="1" shrinkToFit="1"/>
    </xf>
    <xf numFmtId="0" fontId="3" fillId="0" borderId="3" xfId="0" applyFont="1" applyFill="1" applyBorder="1" applyAlignment="1">
      <alignment horizontal="center" vertical="center"/>
    </xf>
    <xf numFmtId="0" fontId="25" fillId="0" borderId="1" xfId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49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0" fillId="0" borderId="0" xfId="1" applyFont="1" applyFill="1" applyBorder="1" applyAlignment="1">
      <alignment horizontal="left"/>
    </xf>
    <xf numFmtId="0" fontId="0" fillId="0" borderId="0" xfId="1" applyFont="1" applyFill="1" applyAlignment="1"/>
    <xf numFmtId="0" fontId="0" fillId="0" borderId="70" xfId="1" applyFont="1" applyFill="1" applyBorder="1" applyAlignment="1"/>
    <xf numFmtId="0" fontId="0" fillId="0" borderId="70" xfId="1" applyFont="1" applyFill="1" applyBorder="1" applyAlignment="1">
      <alignment horizontal="center"/>
    </xf>
    <xf numFmtId="0" fontId="0" fillId="0" borderId="0" xfId="1" applyFont="1" applyFill="1" applyBorder="1" applyAlignment="1"/>
    <xf numFmtId="0" fontId="0" fillId="0" borderId="0" xfId="1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 wrapText="1" shrinkToFit="1"/>
    </xf>
    <xf numFmtId="179" fontId="26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43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1" fontId="6" fillId="0" borderId="23" xfId="0" applyNumberFormat="1" applyFont="1" applyFill="1" applyBorder="1" applyAlignment="1">
      <alignment horizontal="center" vertical="center" shrinkToFit="1"/>
    </xf>
    <xf numFmtId="1" fontId="6" fillId="0" borderId="71" xfId="0" applyNumberFormat="1" applyFont="1" applyFill="1" applyBorder="1" applyAlignment="1">
      <alignment horizontal="center" vertical="center" shrinkToFit="1"/>
    </xf>
    <xf numFmtId="1" fontId="6" fillId="0" borderId="4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/>
    </xf>
    <xf numFmtId="49" fontId="17" fillId="5" borderId="7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shrinkToFit="1"/>
    </xf>
    <xf numFmtId="49" fontId="17" fillId="5" borderId="29" xfId="0" applyNumberFormat="1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1" fontId="6" fillId="7" borderId="3" xfId="0" applyNumberFormat="1" applyFont="1" applyFill="1" applyBorder="1" applyAlignment="1">
      <alignment horizontal="center" vertical="center" shrinkToFit="1"/>
    </xf>
    <xf numFmtId="1" fontId="6" fillId="7" borderId="11" xfId="0" applyNumberFormat="1" applyFont="1" applyFill="1" applyBorder="1" applyAlignment="1">
      <alignment horizontal="center" vertical="center" shrinkToFit="1"/>
    </xf>
    <xf numFmtId="1" fontId="6" fillId="7" borderId="72" xfId="0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 shrinkToFit="1"/>
    </xf>
    <xf numFmtId="0" fontId="5" fillId="0" borderId="63" xfId="0" applyNumberFormat="1" applyFont="1" applyFill="1" applyBorder="1" applyAlignment="1">
      <alignment horizontal="center" vertical="center"/>
    </xf>
    <xf numFmtId="0" fontId="6" fillId="0" borderId="43" xfId="0" applyNumberFormat="1" applyFont="1" applyFill="1" applyBorder="1" applyAlignment="1">
      <alignment horizontal="center" vertical="center" shrinkToFit="1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24" fillId="0" borderId="6" xfId="1" applyFont="1" applyFill="1" applyBorder="1" applyAlignment="1" applyProtection="1">
      <alignment vertical="center"/>
    </xf>
    <xf numFmtId="0" fontId="0" fillId="0" borderId="6" xfId="0" applyFont="1" applyFill="1" applyBorder="1" applyAlignment="1">
      <alignment horizontal="center" vertical="center" shrinkToFit="1"/>
    </xf>
    <xf numFmtId="0" fontId="0" fillId="0" borderId="21" xfId="0" applyFont="1" applyBorder="1" applyAlignment="1"/>
    <xf numFmtId="0" fontId="0" fillId="0" borderId="22" xfId="0" applyFont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/>
    <xf numFmtId="0" fontId="0" fillId="0" borderId="3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24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 shrinkToFit="1"/>
    </xf>
    <xf numFmtId="0" fontId="24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/>
    </xf>
    <xf numFmtId="0" fontId="29" fillId="0" borderId="0" xfId="0" applyFont="1"/>
    <xf numFmtId="0" fontId="3" fillId="0" borderId="66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 shrinkToFit="1"/>
    </xf>
    <xf numFmtId="176" fontId="3" fillId="0" borderId="3" xfId="0" applyNumberFormat="1" applyFont="1" applyBorder="1" applyAlignment="1">
      <alignment horizontal="center" vertical="center"/>
    </xf>
    <xf numFmtId="180" fontId="3" fillId="0" borderId="3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shrinkToFit="1"/>
    </xf>
    <xf numFmtId="11" fontId="5" fillId="0" borderId="10" xfId="0" applyNumberFormat="1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46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 vertical="center" wrapText="1" shrinkToFit="1"/>
    </xf>
    <xf numFmtId="0" fontId="34" fillId="0" borderId="1" xfId="0" applyFont="1" applyFill="1" applyBorder="1" applyAlignment="1">
      <alignment horizontal="center" vertical="center"/>
    </xf>
    <xf numFmtId="0" fontId="36" fillId="0" borderId="1" xfId="1" applyFont="1" applyFill="1" applyBorder="1" applyAlignment="1" applyProtection="1">
      <alignment horizontal="center" vertical="center"/>
    </xf>
    <xf numFmtId="0" fontId="34" fillId="0" borderId="1" xfId="0" applyFont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31" fillId="6" borderId="37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11" fontId="31" fillId="6" borderId="37" xfId="0" applyNumberFormat="1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6" fillId="0" borderId="51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/>
    <xf numFmtId="0" fontId="3" fillId="0" borderId="1" xfId="0" applyFont="1" applyBorder="1" applyAlignment="1">
      <alignment horizontal="center" vertical="center" wrapText="1" shrinkToFit="1"/>
    </xf>
    <xf numFmtId="0" fontId="0" fillId="0" borderId="56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14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1" fontId="31" fillId="6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0" xfId="0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0" fontId="13" fillId="0" borderId="0" xfId="1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horizontal="center" vertical="center"/>
    </xf>
    <xf numFmtId="178" fontId="7" fillId="0" borderId="48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50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0" fontId="0" fillId="0" borderId="23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1" fontId="24" fillId="0" borderId="1" xfId="1" applyNumberFormat="1" applyFont="1" applyFill="1" applyBorder="1" applyAlignment="1" applyProtection="1">
      <alignment horizontal="center" vertical="center"/>
    </xf>
    <xf numFmtId="181" fontId="0" fillId="0" borderId="1" xfId="0" applyNumberFormat="1" applyFont="1" applyBorder="1" applyAlignment="1">
      <alignment horizontal="center"/>
    </xf>
    <xf numFmtId="181" fontId="0" fillId="0" borderId="1" xfId="0" applyNumberFormat="1" applyFont="1" applyBorder="1"/>
    <xf numFmtId="176" fontId="0" fillId="0" borderId="1" xfId="0" applyNumberFormat="1" applyFont="1" applyBorder="1" applyAlignment="1">
      <alignment horizontal="center"/>
    </xf>
    <xf numFmtId="176" fontId="34" fillId="0" borderId="1" xfId="0" applyNumberFormat="1" applyFont="1" applyBorder="1" applyAlignment="1">
      <alignment horizontal="center"/>
    </xf>
    <xf numFmtId="176" fontId="24" fillId="0" borderId="1" xfId="1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Border="1"/>
    <xf numFmtId="181" fontId="0" fillId="0" borderId="4" xfId="0" applyNumberFormat="1" applyFont="1" applyBorder="1" applyAlignment="1">
      <alignment horizontal="center" vertical="center" shrinkToFit="1"/>
    </xf>
    <xf numFmtId="181" fontId="11" fillId="0" borderId="4" xfId="0" applyNumberFormat="1" applyFont="1" applyFill="1" applyBorder="1" applyAlignment="1">
      <alignment horizontal="center" vertical="center" shrinkToFit="1"/>
    </xf>
    <xf numFmtId="181" fontId="0" fillId="0" borderId="50" xfId="0" applyNumberFormat="1" applyFont="1" applyFill="1" applyBorder="1" applyAlignment="1">
      <alignment horizontal="center" vertical="center" shrinkToFit="1"/>
    </xf>
    <xf numFmtId="181" fontId="0" fillId="2" borderId="74" xfId="0" applyNumberFormat="1" applyFont="1" applyFill="1" applyBorder="1" applyAlignment="1">
      <alignment vertical="center"/>
    </xf>
    <xf numFmtId="176" fontId="0" fillId="7" borderId="4" xfId="0" applyNumberFormat="1" applyFont="1" applyFill="1" applyBorder="1" applyAlignment="1">
      <alignment horizontal="center" vertical="center" shrinkToFit="1"/>
    </xf>
    <xf numFmtId="177" fontId="0" fillId="0" borderId="53" xfId="0" applyNumberFormat="1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2" fillId="0" borderId="0" xfId="0" applyFont="1"/>
    <xf numFmtId="0" fontId="6" fillId="0" borderId="0" xfId="0" applyFont="1"/>
    <xf numFmtId="0" fontId="2" fillId="0" borderId="0" xfId="0" applyFont="1" applyBorder="1"/>
    <xf numFmtId="176" fontId="0" fillId="0" borderId="0" xfId="0" applyNumberFormat="1" applyFont="1" applyFill="1" applyBorder="1" applyAlignment="1">
      <alignment horizontal="center" vertical="center"/>
    </xf>
    <xf numFmtId="181" fontId="24" fillId="0" borderId="0" xfId="1" applyNumberFormat="1" applyFont="1" applyFill="1" applyBorder="1" applyAlignment="1" applyProtection="1">
      <alignment horizontal="center" vertical="center"/>
    </xf>
    <xf numFmtId="181" fontId="0" fillId="0" borderId="0" xfId="0" applyNumberFormat="1" applyFont="1" applyBorder="1" applyAlignment="1">
      <alignment horizontal="center"/>
    </xf>
    <xf numFmtId="181" fontId="0" fillId="0" borderId="0" xfId="0" applyNumberFormat="1" applyFont="1" applyBorder="1"/>
    <xf numFmtId="176" fontId="0" fillId="0" borderId="0" xfId="0" applyNumberFormat="1" applyFont="1" applyBorder="1" applyAlignment="1">
      <alignment horizontal="center"/>
    </xf>
    <xf numFmtId="176" fontId="34" fillId="0" borderId="0" xfId="0" applyNumberFormat="1" applyFont="1" applyBorder="1" applyAlignment="1">
      <alignment horizontal="center"/>
    </xf>
    <xf numFmtId="176" fontId="24" fillId="0" borderId="0" xfId="1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Border="1"/>
    <xf numFmtId="181" fontId="0" fillId="0" borderId="0" xfId="0" applyNumberFormat="1" applyFont="1" applyBorder="1" applyAlignment="1">
      <alignment horizontal="center" vertical="center" shrinkToFit="1"/>
    </xf>
    <xf numFmtId="181" fontId="11" fillId="0" borderId="0" xfId="0" applyNumberFormat="1" applyFont="1" applyFill="1" applyBorder="1" applyAlignment="1">
      <alignment horizontal="center" vertical="center" shrinkToFit="1"/>
    </xf>
    <xf numFmtId="181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49" fontId="0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 textRotation="255" wrapText="1" shrinkToFit="1"/>
    </xf>
    <xf numFmtId="0" fontId="0" fillId="0" borderId="0" xfId="0" applyFill="1" applyBorder="1" applyAlignment="1">
      <alignment horizontal="center" vertical="center" wrapText="1" shrinkToFit="1"/>
    </xf>
    <xf numFmtId="0" fontId="0" fillId="0" borderId="0" xfId="0" applyFont="1" applyFill="1" applyBorder="1" applyAlignment="1"/>
    <xf numFmtId="181" fontId="0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center"/>
    </xf>
    <xf numFmtId="181" fontId="0" fillId="0" borderId="0" xfId="0" applyNumberFormat="1" applyFont="1" applyFill="1" applyBorder="1"/>
    <xf numFmtId="176" fontId="0" fillId="0" borderId="0" xfId="0" applyNumberFormat="1" applyFont="1" applyFill="1" applyBorder="1" applyAlignment="1">
      <alignment horizontal="center"/>
    </xf>
    <xf numFmtId="176" fontId="34" fillId="0" borderId="0" xfId="0" applyNumberFormat="1" applyFont="1" applyFill="1" applyBorder="1" applyAlignment="1">
      <alignment horizontal="center"/>
    </xf>
    <xf numFmtId="176" fontId="0" fillId="0" borderId="0" xfId="0" applyNumberFormat="1" applyFont="1" applyFill="1" applyBorder="1"/>
    <xf numFmtId="0" fontId="33" fillId="0" borderId="0" xfId="0" applyFont="1" applyFill="1" applyBorder="1" applyAlignment="1">
      <alignment vertical="center" textRotation="255" wrapText="1" shrinkToFit="1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 applyBorder="1"/>
    <xf numFmtId="0" fontId="0" fillId="2" borderId="58" xfId="0" applyFont="1" applyFill="1" applyBorder="1" applyAlignment="1">
      <alignment vertical="center"/>
    </xf>
    <xf numFmtId="181" fontId="0" fillId="2" borderId="75" xfId="0" applyNumberFormat="1" applyFont="1" applyFill="1" applyBorder="1" applyAlignment="1">
      <alignment horizontal="center" vertical="center" shrinkToFit="1"/>
    </xf>
    <xf numFmtId="181" fontId="0" fillId="2" borderId="64" xfId="0" applyNumberFormat="1" applyFont="1" applyFill="1" applyBorder="1" applyAlignment="1">
      <alignment vertical="center"/>
    </xf>
    <xf numFmtId="0" fontId="0" fillId="2" borderId="21" xfId="0" applyFont="1" applyFill="1" applyBorder="1" applyAlignment="1">
      <alignment horizontal="center" vertical="center"/>
    </xf>
    <xf numFmtId="181" fontId="0" fillId="2" borderId="74" xfId="0" applyNumberFormat="1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vertical="center"/>
    </xf>
    <xf numFmtId="181" fontId="0" fillId="7" borderId="75" xfId="0" applyNumberFormat="1" applyFont="1" applyFill="1" applyBorder="1" applyAlignment="1">
      <alignment horizontal="center" vertical="center" shrinkToFit="1"/>
    </xf>
    <xf numFmtId="182" fontId="0" fillId="2" borderId="75" xfId="0" applyNumberFormat="1" applyFont="1" applyFill="1" applyBorder="1" applyAlignment="1">
      <alignment horizontal="center" vertical="center" shrinkToFit="1"/>
    </xf>
    <xf numFmtId="0" fontId="0" fillId="7" borderId="64" xfId="0" applyFont="1" applyFill="1" applyBorder="1" applyAlignment="1">
      <alignment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left" vertical="center"/>
    </xf>
    <xf numFmtId="179" fontId="0" fillId="7" borderId="1" xfId="0" applyNumberFormat="1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left" vertical="center"/>
    </xf>
    <xf numFmtId="176" fontId="0" fillId="7" borderId="1" xfId="0" applyNumberFormat="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vertical="center"/>
    </xf>
    <xf numFmtId="176" fontId="34" fillId="0" borderId="2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17" fillId="0" borderId="49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5" xfId="0" applyNumberFormat="1" applyFont="1" applyFill="1" applyBorder="1" applyAlignment="1">
      <alignment horizontal="center" vertical="center" wrapText="1"/>
    </xf>
    <xf numFmtId="0" fontId="6" fillId="0" borderId="43" xfId="0" applyNumberFormat="1" applyFont="1" applyFill="1" applyBorder="1" applyAlignment="1">
      <alignment horizontal="center" vertical="center"/>
    </xf>
    <xf numFmtId="0" fontId="27" fillId="0" borderId="43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43" xfId="0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179" fontId="6" fillId="0" borderId="15" xfId="0" applyNumberFormat="1" applyFont="1" applyFill="1" applyBorder="1" applyAlignment="1">
      <alignment horizontal="center" vertical="center"/>
    </xf>
    <xf numFmtId="179" fontId="6" fillId="0" borderId="24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6" xfId="1" applyFont="1" applyFill="1" applyBorder="1" applyAlignment="1" applyProtection="1">
      <alignment horizontal="center" vertical="center"/>
    </xf>
    <xf numFmtId="0" fontId="38" fillId="0" borderId="3" xfId="1" applyFont="1" applyFill="1" applyBorder="1" applyAlignment="1" applyProtection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81" fontId="0" fillId="2" borderId="10" xfId="0" applyNumberFormat="1" applyFont="1" applyFill="1" applyBorder="1" applyAlignment="1">
      <alignment vertical="center"/>
    </xf>
    <xf numFmtId="181" fontId="0" fillId="0" borderId="57" xfId="0" applyNumberFormat="1" applyFont="1" applyFill="1" applyBorder="1" applyAlignment="1">
      <alignment horizontal="center" vertical="center" shrinkToFit="1"/>
    </xf>
    <xf numFmtId="181" fontId="0" fillId="0" borderId="18" xfId="0" applyNumberFormat="1" applyFont="1" applyFill="1" applyBorder="1" applyAlignment="1">
      <alignment horizontal="center" vertical="center" shrinkToFit="1"/>
    </xf>
    <xf numFmtId="0" fontId="35" fillId="0" borderId="1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 shrinkToFit="1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shrinkToFit="1"/>
    </xf>
    <xf numFmtId="0" fontId="1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181" fontId="11" fillId="0" borderId="23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/>
    </xf>
    <xf numFmtId="0" fontId="13" fillId="0" borderId="3" xfId="1" applyFont="1" applyFill="1" applyBorder="1" applyAlignment="1" applyProtection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shrinkToFit="1"/>
    </xf>
    <xf numFmtId="0" fontId="37" fillId="0" borderId="1" xfId="0" applyFont="1" applyBorder="1" applyAlignment="1">
      <alignment vertical="center"/>
    </xf>
    <xf numFmtId="0" fontId="39" fillId="0" borderId="1" xfId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0" fillId="0" borderId="76" xfId="0" applyNumberFormat="1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 shrinkToFit="1"/>
    </xf>
    <xf numFmtId="0" fontId="5" fillId="0" borderId="71" xfId="0" applyFont="1" applyFill="1" applyBorder="1" applyAlignment="1">
      <alignment horizontal="center" vertical="center" shrinkToFit="1"/>
    </xf>
    <xf numFmtId="49" fontId="17" fillId="0" borderId="73" xfId="0" applyNumberFormat="1" applyFont="1" applyFill="1" applyBorder="1" applyAlignment="1">
      <alignment horizontal="center" vertical="center" wrapText="1"/>
    </xf>
    <xf numFmtId="49" fontId="17" fillId="0" borderId="48" xfId="0" applyNumberFormat="1" applyFont="1" applyFill="1" applyBorder="1" applyAlignment="1">
      <alignment horizontal="center" vertical="center" wrapText="1"/>
    </xf>
    <xf numFmtId="49" fontId="17" fillId="0" borderId="6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7" xfId="0" applyNumberFormat="1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shrinkToFit="1"/>
    </xf>
    <xf numFmtId="0" fontId="17" fillId="0" borderId="17" xfId="0" applyFont="1" applyFill="1" applyBorder="1" applyAlignment="1">
      <alignment horizontal="center" vertical="center" wrapText="1"/>
    </xf>
    <xf numFmtId="0" fontId="6" fillId="0" borderId="10" xfId="1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vertical="center" wrapText="1"/>
    </xf>
    <xf numFmtId="0" fontId="24" fillId="0" borderId="3" xfId="1" applyFont="1" applyFill="1" applyBorder="1" applyAlignment="1" applyProtection="1">
      <alignment horizontal="center" vertical="center"/>
    </xf>
    <xf numFmtId="179" fontId="24" fillId="0" borderId="3" xfId="1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 shrinkToFit="1"/>
    </xf>
    <xf numFmtId="0" fontId="38" fillId="0" borderId="1" xfId="1" applyFont="1" applyFill="1" applyBorder="1" applyAlignment="1" applyProtection="1">
      <alignment horizontal="center" vertical="center"/>
    </xf>
    <xf numFmtId="181" fontId="3" fillId="0" borderId="4" xfId="0" applyNumberFormat="1" applyFont="1" applyBorder="1" applyAlignment="1">
      <alignment horizontal="center" vertical="center"/>
    </xf>
    <xf numFmtId="181" fontId="24" fillId="0" borderId="3" xfId="1" applyNumberFormat="1" applyFont="1" applyFill="1" applyBorder="1" applyAlignment="1" applyProtection="1">
      <alignment horizontal="center" vertical="center"/>
    </xf>
    <xf numFmtId="0" fontId="24" fillId="7" borderId="6" xfId="1" applyFont="1" applyFill="1" applyBorder="1" applyAlignment="1" applyProtection="1">
      <alignment horizontal="center" vertical="center"/>
    </xf>
    <xf numFmtId="0" fontId="24" fillId="7" borderId="1" xfId="1" applyFont="1" applyFill="1" applyBorder="1" applyAlignment="1" applyProtection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32" fillId="0" borderId="1" xfId="0" applyFont="1" applyBorder="1"/>
    <xf numFmtId="2" fontId="0" fillId="7" borderId="3" xfId="0" applyNumberFormat="1" applyFont="1" applyFill="1" applyBorder="1" applyAlignment="1">
      <alignment horizontal="center" vertical="center"/>
    </xf>
    <xf numFmtId="2" fontId="0" fillId="7" borderId="4" xfId="0" applyNumberFormat="1" applyFont="1" applyFill="1" applyBorder="1" applyAlignment="1">
      <alignment horizontal="center" vertical="center" shrinkToFit="1"/>
    </xf>
    <xf numFmtId="179" fontId="5" fillId="0" borderId="10" xfId="0" applyNumberFormat="1" applyFont="1" applyFill="1" applyBorder="1" applyAlignment="1">
      <alignment horizontal="center"/>
    </xf>
    <xf numFmtId="179" fontId="5" fillId="0" borderId="43" xfId="0" applyNumberFormat="1" applyFont="1" applyFill="1" applyBorder="1" applyAlignment="1">
      <alignment horizontal="center"/>
    </xf>
    <xf numFmtId="179" fontId="5" fillId="0" borderId="1" xfId="0" applyNumberFormat="1" applyFont="1" applyFill="1" applyBorder="1" applyAlignment="1">
      <alignment horizontal="center"/>
    </xf>
    <xf numFmtId="0" fontId="0" fillId="2" borderId="21" xfId="0" applyFont="1" applyFill="1" applyBorder="1" applyAlignment="1">
      <alignment vertical="center"/>
    </xf>
    <xf numFmtId="49" fontId="5" fillId="0" borderId="10" xfId="0" applyNumberFormat="1" applyFont="1" applyFill="1" applyBorder="1" applyAlignment="1">
      <alignment horizontal="center"/>
    </xf>
    <xf numFmtId="49" fontId="5" fillId="0" borderId="43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79" fontId="5" fillId="0" borderId="10" xfId="0" applyNumberFormat="1" applyFont="1" applyFill="1" applyBorder="1" applyAlignment="1">
      <alignment horizontal="center" vertical="center"/>
    </xf>
    <xf numFmtId="1" fontId="5" fillId="7" borderId="11" xfId="0" applyNumberFormat="1" applyFont="1" applyFill="1" applyBorder="1" applyAlignment="1">
      <alignment horizontal="center" vertical="center" shrinkToFit="1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left" vertical="center"/>
    </xf>
    <xf numFmtId="0" fontId="3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24" fillId="0" borderId="0" xfId="1" applyFont="1" applyAlignment="1" applyProtection="1">
      <alignment horizontal="center" vertical="center"/>
    </xf>
    <xf numFmtId="181" fontId="0" fillId="7" borderId="4" xfId="0" applyNumberFormat="1" applyFont="1" applyFill="1" applyBorder="1" applyAlignment="1">
      <alignment horizontal="center" vertical="center" shrinkToFit="1"/>
    </xf>
    <xf numFmtId="181" fontId="24" fillId="7" borderId="1" xfId="1" applyNumberFormat="1" applyFont="1" applyFill="1" applyBorder="1" applyAlignment="1" applyProtection="1">
      <alignment horizontal="center" vertical="center"/>
    </xf>
    <xf numFmtId="176" fontId="0" fillId="7" borderId="1" xfId="0" applyNumberFormat="1" applyFont="1" applyFill="1" applyBorder="1" applyAlignment="1">
      <alignment horizontal="center"/>
    </xf>
    <xf numFmtId="176" fontId="24" fillId="7" borderId="1" xfId="1" applyNumberFormat="1" applyFont="1" applyFill="1" applyBorder="1" applyAlignment="1" applyProtection="1">
      <alignment horizontal="center" vertical="center"/>
    </xf>
    <xf numFmtId="181" fontId="0" fillId="7" borderId="1" xfId="0" applyNumberFormat="1" applyFont="1" applyFill="1" applyBorder="1" applyAlignment="1">
      <alignment horizontal="center"/>
    </xf>
    <xf numFmtId="176" fontId="0" fillId="7" borderId="1" xfId="0" applyNumberFormat="1" applyFont="1" applyFill="1" applyBorder="1"/>
    <xf numFmtId="2" fontId="0" fillId="0" borderId="1" xfId="0" applyNumberFormat="1" applyFont="1" applyBorder="1" applyAlignment="1">
      <alignment horizontal="center" vertical="center" shrinkToFit="1"/>
    </xf>
    <xf numFmtId="0" fontId="12" fillId="0" borderId="0" xfId="0" applyFont="1"/>
    <xf numFmtId="181" fontId="0" fillId="0" borderId="6" xfId="0" applyNumberFormat="1" applyFont="1" applyBorder="1" applyAlignment="1">
      <alignment horizontal="center"/>
    </xf>
    <xf numFmtId="181" fontId="24" fillId="0" borderId="6" xfId="1" applyNumberFormat="1" applyFont="1" applyFill="1" applyBorder="1" applyAlignment="1" applyProtection="1">
      <alignment horizontal="center" vertical="center"/>
    </xf>
    <xf numFmtId="176" fontId="34" fillId="0" borderId="6" xfId="0" applyNumberFormat="1" applyFont="1" applyBorder="1" applyAlignment="1">
      <alignment horizontal="center"/>
    </xf>
    <xf numFmtId="176" fontId="24" fillId="0" borderId="6" xfId="1" applyNumberFormat="1" applyFont="1" applyFill="1" applyBorder="1" applyAlignment="1" applyProtection="1">
      <alignment horizontal="center" vertical="center"/>
    </xf>
    <xf numFmtId="176" fontId="0" fillId="0" borderId="6" xfId="0" applyNumberFormat="1" applyFont="1" applyBorder="1"/>
    <xf numFmtId="181" fontId="0" fillId="0" borderId="4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1" fontId="41" fillId="0" borderId="0" xfId="0" applyNumberFormat="1" applyFont="1" applyFill="1" applyBorder="1" applyAlignment="1">
      <alignment horizontal="center" vertical="center" shrinkToFit="1"/>
    </xf>
    <xf numFmtId="0" fontId="5" fillId="0" borderId="79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2" fillId="4" borderId="63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7" fillId="0" borderId="0" xfId="0" applyFont="1" applyFill="1" applyBorder="1"/>
    <xf numFmtId="0" fontId="44" fillId="0" borderId="0" xfId="0" applyFont="1" applyFill="1" applyBorder="1" applyAlignment="1">
      <alignment horizontal="right" vertical="center"/>
    </xf>
    <xf numFmtId="0" fontId="41" fillId="0" borderId="0" xfId="0" applyFont="1" applyFill="1" applyBorder="1"/>
    <xf numFmtId="0" fontId="5" fillId="7" borderId="1" xfId="0" applyFont="1" applyFill="1" applyBorder="1" applyAlignment="1">
      <alignment horizontal="center" vertical="center"/>
    </xf>
    <xf numFmtId="0" fontId="5" fillId="4" borderId="1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31" fillId="6" borderId="37" xfId="0" applyFont="1" applyFill="1" applyBorder="1" applyAlignment="1">
      <alignment horizontal="center" vertical="center" wrapText="1"/>
    </xf>
    <xf numFmtId="0" fontId="31" fillId="6" borderId="41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17" fillId="5" borderId="30" xfId="0" applyNumberFormat="1" applyFont="1" applyFill="1" applyBorder="1" applyAlignment="1">
      <alignment horizontal="center" vertical="center"/>
    </xf>
    <xf numFmtId="49" fontId="17" fillId="5" borderId="40" xfId="0" applyNumberFormat="1" applyFont="1" applyFill="1" applyBorder="1" applyAlignment="1">
      <alignment horizontal="center" vertical="center"/>
    </xf>
    <xf numFmtId="49" fontId="17" fillId="5" borderId="28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41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textRotation="255"/>
    </xf>
    <xf numFmtId="0" fontId="0" fillId="0" borderId="36" xfId="0" applyFont="1" applyBorder="1" applyAlignment="1">
      <alignment horizontal="center" vertical="center" textRotation="255"/>
    </xf>
    <xf numFmtId="0" fontId="0" fillId="0" borderId="8" xfId="0" applyFont="1" applyBorder="1" applyAlignment="1">
      <alignment horizontal="center" vertical="center" textRotation="255"/>
    </xf>
    <xf numFmtId="11" fontId="0" fillId="0" borderId="13" xfId="0" applyNumberFormat="1" applyFont="1" applyBorder="1" applyAlignment="1">
      <alignment horizontal="center" vertical="center" textRotation="255" wrapText="1" shrinkToFit="1"/>
    </xf>
    <xf numFmtId="11" fontId="0" fillId="0" borderId="32" xfId="0" applyNumberFormat="1" applyFont="1" applyBorder="1" applyAlignment="1">
      <alignment horizontal="center" vertical="center" textRotation="255" wrapText="1" shrinkToFit="1"/>
    </xf>
    <xf numFmtId="11" fontId="0" fillId="0" borderId="12" xfId="0" applyNumberFormat="1" applyFont="1" applyBorder="1" applyAlignment="1">
      <alignment horizontal="center" vertical="center" textRotation="255" wrapText="1" shrinkToFit="1"/>
    </xf>
    <xf numFmtId="0" fontId="0" fillId="0" borderId="13" xfId="0" applyFont="1" applyBorder="1" applyAlignment="1">
      <alignment horizontal="center" vertical="center" textRotation="255" wrapText="1" shrinkToFit="1"/>
    </xf>
    <xf numFmtId="0" fontId="0" fillId="0" borderId="32" xfId="0" applyFont="1" applyBorder="1" applyAlignment="1">
      <alignment horizontal="center" vertical="center" textRotation="255" wrapText="1" shrinkToFit="1"/>
    </xf>
    <xf numFmtId="0" fontId="0" fillId="0" borderId="12" xfId="0" applyFont="1" applyBorder="1" applyAlignment="1">
      <alignment horizontal="center" vertical="center" textRotation="255" wrapText="1" shrinkToFit="1"/>
    </xf>
    <xf numFmtId="0" fontId="7" fillId="0" borderId="3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178" fontId="7" fillId="0" borderId="42" xfId="0" applyNumberFormat="1" applyFont="1" applyBorder="1" applyAlignment="1">
      <alignment horizontal="center" vertical="center"/>
    </xf>
    <xf numFmtId="178" fontId="7" fillId="0" borderId="4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6" fillId="0" borderId="51" xfId="0" applyNumberFormat="1" applyFont="1" applyFill="1" applyBorder="1" applyAlignment="1">
      <alignment horizontal="left" vertical="center"/>
    </xf>
    <xf numFmtId="0" fontId="0" fillId="0" borderId="35" xfId="0" applyFont="1" applyBorder="1" applyAlignment="1">
      <alignment horizontal="center" vertical="center" textRotation="255" wrapText="1" shrinkToFit="1"/>
    </xf>
    <xf numFmtId="0" fontId="0" fillId="0" borderId="36" xfId="0" applyFont="1" applyBorder="1" applyAlignment="1">
      <alignment horizontal="center" vertical="center" textRotation="255" wrapText="1" shrinkToFit="1"/>
    </xf>
    <xf numFmtId="0" fontId="0" fillId="0" borderId="8" xfId="0" applyFont="1" applyBorder="1" applyAlignment="1">
      <alignment horizontal="center" vertical="center" textRotation="255" wrapText="1" shrinkToFit="1"/>
    </xf>
    <xf numFmtId="0" fontId="3" fillId="0" borderId="2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0" fillId="2" borderId="58" xfId="0" applyFont="1" applyFill="1" applyBorder="1" applyAlignment="1">
      <alignment horizontal="center" vertical="center"/>
    </xf>
    <xf numFmtId="0" fontId="0" fillId="2" borderId="74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8" xfId="0" applyFont="1" applyBorder="1" applyAlignment="1">
      <alignment horizontal="center" vertical="center" textRotation="255" wrapText="1" shrinkToFit="1"/>
    </xf>
    <xf numFmtId="0" fontId="0" fillId="0" borderId="49" xfId="0" applyFont="1" applyBorder="1" applyAlignment="1">
      <alignment horizontal="center" vertical="center" textRotation="255" wrapText="1" shrinkToFit="1"/>
    </xf>
    <xf numFmtId="0" fontId="6" fillId="0" borderId="0" xfId="0" applyFont="1" applyFill="1" applyBorder="1" applyAlignment="1">
      <alignment horizontal="left" vertical="center" wrapText="1"/>
    </xf>
    <xf numFmtId="0" fontId="0" fillId="7" borderId="37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18" fillId="7" borderId="60" xfId="0" applyFont="1" applyFill="1" applyBorder="1" applyAlignment="1">
      <alignment horizontal="center" vertical="center"/>
    </xf>
    <xf numFmtId="0" fontId="18" fillId="7" borderId="47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18" fillId="7" borderId="38" xfId="0" applyFont="1" applyFill="1" applyBorder="1" applyAlignment="1">
      <alignment horizontal="center" vertical="center"/>
    </xf>
    <xf numFmtId="0" fontId="18" fillId="7" borderId="56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 textRotation="255"/>
    </xf>
    <xf numFmtId="0" fontId="0" fillId="0" borderId="1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 shrinkToFit="1"/>
    </xf>
    <xf numFmtId="0" fontId="3" fillId="0" borderId="52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0" fillId="2" borderId="64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32" xfId="0" applyFont="1" applyFill="1" applyBorder="1" applyAlignment="1">
      <alignment vertical="center" textRotation="255" wrapText="1" shrinkToFit="1"/>
    </xf>
    <xf numFmtId="0" fontId="0" fillId="0" borderId="12" xfId="0" applyFont="1" applyFill="1" applyBorder="1" applyAlignment="1">
      <alignment vertical="center" textRotation="255" wrapText="1" shrinkToFit="1"/>
    </xf>
    <xf numFmtId="0" fontId="0" fillId="2" borderId="59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2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0" fillId="7" borderId="41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0" fontId="0" fillId="7" borderId="3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2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textRotation="255" wrapText="1" shrinkToFit="1"/>
    </xf>
    <xf numFmtId="0" fontId="0" fillId="0" borderId="9" xfId="0" applyFont="1" applyBorder="1" applyAlignment="1">
      <alignment horizontal="center" vertical="center" textRotation="255" wrapText="1" shrinkToFit="1"/>
    </xf>
    <xf numFmtId="0" fontId="0" fillId="7" borderId="13" xfId="0" applyFont="1" applyFill="1" applyBorder="1" applyAlignment="1">
      <alignment horizontal="center" vertical="center" textRotation="255" wrapText="1" shrinkToFit="1"/>
    </xf>
    <xf numFmtId="0" fontId="0" fillId="7" borderId="32" xfId="0" applyFont="1" applyFill="1" applyBorder="1" applyAlignment="1">
      <alignment horizontal="center" vertical="center" textRotation="255" wrapText="1" shrinkToFit="1"/>
    </xf>
    <xf numFmtId="0" fontId="0" fillId="7" borderId="12" xfId="0" applyFont="1" applyFill="1" applyBorder="1" applyAlignment="1">
      <alignment horizontal="center" vertical="center" textRotation="255" wrapText="1" shrinkToFit="1"/>
    </xf>
    <xf numFmtId="0" fontId="12" fillId="0" borderId="13" xfId="0" applyFont="1" applyBorder="1" applyAlignment="1">
      <alignment horizontal="center" vertical="center" textRotation="255" wrapText="1" shrinkToFit="1"/>
    </xf>
    <xf numFmtId="0" fontId="12" fillId="0" borderId="32" xfId="0" applyFont="1" applyBorder="1" applyAlignment="1">
      <alignment horizontal="center" vertical="center" textRotation="255" wrapText="1" shrinkToFit="1"/>
    </xf>
    <xf numFmtId="0" fontId="12" fillId="0" borderId="12" xfId="0" applyFont="1" applyBorder="1" applyAlignment="1">
      <alignment horizontal="center" vertical="center" textRotation="255" wrapText="1" shrinkToFit="1"/>
    </xf>
    <xf numFmtId="0" fontId="0" fillId="0" borderId="37" xfId="0" applyFont="1" applyBorder="1" applyAlignment="1">
      <alignment horizontal="center" vertical="center" textRotation="255"/>
    </xf>
    <xf numFmtId="0" fontId="0" fillId="0" borderId="37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wrapText="1" shrinkToFit="1"/>
    </xf>
    <xf numFmtId="0" fontId="0" fillId="0" borderId="32" xfId="0" applyFont="1" applyBorder="1"/>
    <xf numFmtId="0" fontId="0" fillId="0" borderId="12" xfId="0" applyFont="1" applyBorder="1"/>
    <xf numFmtId="0" fontId="12" fillId="0" borderId="0" xfId="0" applyFont="1" applyBorder="1" applyAlignment="1">
      <alignment horizontal="center" vertical="center" textRotation="255" wrapText="1" shrinkToFit="1"/>
    </xf>
    <xf numFmtId="0" fontId="0" fillId="0" borderId="0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textRotation="255" wrapText="1" shrinkToFit="1"/>
    </xf>
    <xf numFmtId="0" fontId="0" fillId="0" borderId="39" xfId="0" applyFont="1" applyBorder="1"/>
    <xf numFmtId="0" fontId="0" fillId="0" borderId="9" xfId="0" applyFont="1" applyBorder="1"/>
    <xf numFmtId="0" fontId="0" fillId="0" borderId="32" xfId="0" applyFill="1" applyBorder="1" applyAlignment="1">
      <alignment horizontal="center" vertical="center" textRotation="255" wrapText="1" shrinkToFit="1"/>
    </xf>
    <xf numFmtId="0" fontId="0" fillId="0" borderId="12" xfId="0" applyBorder="1" applyAlignment="1">
      <alignment horizontal="center" vertical="center" textRotation="255" wrapText="1" shrinkToFit="1"/>
    </xf>
    <xf numFmtId="0" fontId="0" fillId="0" borderId="32" xfId="0" applyFont="1" applyFill="1" applyBorder="1" applyAlignment="1">
      <alignment horizontal="center" vertical="center" textRotation="255" wrapText="1"/>
    </xf>
    <xf numFmtId="0" fontId="0" fillId="0" borderId="32" xfId="0" applyBorder="1" applyAlignment="1">
      <alignment horizontal="center" vertical="center" textRotation="255" wrapText="1"/>
    </xf>
    <xf numFmtId="0" fontId="0" fillId="0" borderId="24" xfId="0" applyFont="1" applyFill="1" applyBorder="1" applyAlignment="1">
      <alignment horizontal="center" vertical="center" textRotation="255" wrapText="1" shrinkToFit="1"/>
    </xf>
    <xf numFmtId="0" fontId="0" fillId="0" borderId="15" xfId="0" applyFont="1" applyFill="1" applyBorder="1" applyAlignment="1">
      <alignment horizontal="center" vertical="center" textRotation="255" wrapText="1" shrinkToFit="1"/>
    </xf>
    <xf numFmtId="0" fontId="0" fillId="0" borderId="10" xfId="0" applyFont="1" applyFill="1" applyBorder="1" applyAlignment="1">
      <alignment horizontal="center" vertical="center" textRotation="255" wrapText="1" shrinkToFit="1"/>
    </xf>
    <xf numFmtId="0" fontId="0" fillId="0" borderId="24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 textRotation="255" wrapText="1" shrinkToFit="1"/>
    </xf>
    <xf numFmtId="0" fontId="0" fillId="0" borderId="39" xfId="0" applyFont="1" applyFill="1" applyBorder="1" applyAlignment="1">
      <alignment horizontal="center" vertical="center" textRotation="255" wrapText="1" shrinkToFit="1"/>
    </xf>
    <xf numFmtId="0" fontId="0" fillId="0" borderId="9" xfId="0" applyFont="1" applyFill="1" applyBorder="1" applyAlignment="1">
      <alignment horizontal="center" vertical="center" textRotation="255" wrapText="1" shrinkToFit="1"/>
    </xf>
    <xf numFmtId="0" fontId="0" fillId="0" borderId="15" xfId="0" applyFont="1" applyFill="1" applyBorder="1"/>
    <xf numFmtId="0" fontId="0" fillId="0" borderId="10" xfId="0" applyFont="1" applyFill="1" applyBorder="1"/>
    <xf numFmtId="0" fontId="0" fillId="0" borderId="14" xfId="0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 textRotation="255" wrapText="1" shrinkToFit="1"/>
    </xf>
    <xf numFmtId="0" fontId="34" fillId="0" borderId="32" xfId="0" applyFont="1" applyFill="1" applyBorder="1" applyAlignment="1">
      <alignment horizontal="center" vertical="center" textRotation="255" wrapText="1" shrinkToFit="1"/>
    </xf>
    <xf numFmtId="0" fontId="34" fillId="0" borderId="12" xfId="0" applyFont="1" applyFill="1" applyBorder="1" applyAlignment="1">
      <alignment horizontal="center" vertical="center" textRotation="255" wrapText="1" shrinkToFit="1"/>
    </xf>
    <xf numFmtId="0" fontId="0" fillId="0" borderId="32" xfId="0" applyFont="1" applyBorder="1" applyAlignment="1">
      <alignment vertical="center" textRotation="255" wrapText="1" shrinkToFit="1"/>
    </xf>
    <xf numFmtId="0" fontId="0" fillId="0" borderId="12" xfId="0" applyFont="1" applyBorder="1" applyAlignment="1">
      <alignment vertical="center" textRotation="255" wrapText="1" shrinkToFit="1"/>
    </xf>
    <xf numFmtId="11" fontId="0" fillId="0" borderId="26" xfId="0" applyNumberFormat="1" applyFont="1" applyBorder="1" applyAlignment="1">
      <alignment horizontal="center" vertical="center" textRotation="255" wrapText="1" shrinkToFit="1"/>
    </xf>
    <xf numFmtId="0" fontId="0" fillId="0" borderId="16" xfId="0" applyFont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textRotation="255"/>
    </xf>
    <xf numFmtId="0" fontId="0" fillId="0" borderId="14" xfId="0" applyFont="1" applyFill="1" applyBorder="1" applyAlignment="1">
      <alignment horizontal="center" vertical="center"/>
    </xf>
    <xf numFmtId="0" fontId="25" fillId="0" borderId="13" xfId="1" quotePrefix="1" applyFont="1" applyFill="1" applyBorder="1" applyAlignment="1" applyProtection="1">
      <alignment horizontal="center" vertical="center" textRotation="255" wrapText="1" shrinkToFit="1"/>
    </xf>
    <xf numFmtId="0" fontId="25" fillId="0" borderId="32" xfId="1" applyFont="1" applyFill="1" applyBorder="1" applyAlignment="1" applyProtection="1">
      <alignment horizontal="center" vertical="center" textRotation="255" wrapText="1" shrinkToFit="1"/>
    </xf>
    <xf numFmtId="0" fontId="25" fillId="0" borderId="12" xfId="1" applyFont="1" applyFill="1" applyBorder="1" applyAlignment="1" applyProtection="1">
      <alignment horizontal="center" vertical="center" textRotation="255" wrapText="1" shrinkToFit="1"/>
    </xf>
    <xf numFmtId="0" fontId="0" fillId="0" borderId="32" xfId="0" applyFont="1" applyFill="1" applyBorder="1"/>
    <xf numFmtId="0" fontId="0" fillId="0" borderId="12" xfId="0" applyFont="1" applyFill="1" applyBorder="1"/>
    <xf numFmtId="0" fontId="0" fillId="0" borderId="13" xfId="0" applyFont="1" applyBorder="1" applyAlignment="1">
      <alignment vertical="center" textRotation="255" wrapText="1" shrinkToFit="1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4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wrapText="1"/>
    </xf>
    <xf numFmtId="0" fontId="45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 vertical="center" wrapText="1"/>
    </xf>
    <xf numFmtId="1" fontId="46" fillId="0" borderId="0" xfId="0" applyNumberFormat="1" applyFont="1" applyFill="1" applyBorder="1" applyAlignment="1">
      <alignment horizontal="center" vertical="center" shrinkToFit="1"/>
    </xf>
    <xf numFmtId="0" fontId="41" fillId="0" borderId="0" xfId="1" applyFont="1" applyFill="1" applyBorder="1" applyAlignment="1">
      <alignment horizontal="center"/>
    </xf>
    <xf numFmtId="0" fontId="5" fillId="0" borderId="0" xfId="1" applyFont="1" applyFill="1" applyBorder="1" applyAlignment="1"/>
    <xf numFmtId="0" fontId="44" fillId="0" borderId="0" xfId="0" applyFont="1" applyFill="1" applyBorder="1" applyAlignment="1">
      <alignment vertical="center"/>
    </xf>
    <xf numFmtId="0" fontId="0" fillId="0" borderId="0" xfId="0" applyFill="1"/>
    <xf numFmtId="49" fontId="17" fillId="0" borderId="80" xfId="0" applyNumberFormat="1" applyFont="1" applyFill="1" applyBorder="1" applyAlignment="1">
      <alignment horizontal="center" vertical="center" wrapText="1"/>
    </xf>
    <xf numFmtId="179" fontId="6" fillId="0" borderId="43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1" fontId="6" fillId="0" borderId="43" xfId="0" applyNumberFormat="1" applyFont="1" applyFill="1" applyBorder="1" applyAlignment="1">
      <alignment horizontal="center" vertical="center" shrinkToFit="1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24</xdr:row>
      <xdr:rowOff>104775</xdr:rowOff>
    </xdr:from>
    <xdr:to>
      <xdr:col>6</xdr:col>
      <xdr:colOff>1309159</xdr:colOff>
      <xdr:row>26</xdr:row>
      <xdr:rowOff>28575</xdr:rowOff>
    </xdr:to>
    <xdr:pic>
      <xdr:nvPicPr>
        <xdr:cNvPr id="179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43925" y="14716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24</xdr:row>
      <xdr:rowOff>104775</xdr:rowOff>
    </xdr:from>
    <xdr:to>
      <xdr:col>6</xdr:col>
      <xdr:colOff>1309159</xdr:colOff>
      <xdr:row>26</xdr:row>
      <xdr:rowOff>28575</xdr:rowOff>
    </xdr:to>
    <xdr:pic>
      <xdr:nvPicPr>
        <xdr:cNvPr id="179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43925" y="14716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24</xdr:row>
      <xdr:rowOff>104775</xdr:rowOff>
    </xdr:from>
    <xdr:to>
      <xdr:col>6</xdr:col>
      <xdr:colOff>1309159</xdr:colOff>
      <xdr:row>26</xdr:row>
      <xdr:rowOff>28575</xdr:rowOff>
    </xdr:to>
    <xdr:pic>
      <xdr:nvPicPr>
        <xdr:cNvPr id="1798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43925" y="14716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28</xdr:row>
      <xdr:rowOff>0</xdr:rowOff>
    </xdr:from>
    <xdr:to>
      <xdr:col>6</xdr:col>
      <xdr:colOff>1309159</xdr:colOff>
      <xdr:row>30</xdr:row>
      <xdr:rowOff>12700</xdr:rowOff>
    </xdr:to>
    <xdr:pic>
      <xdr:nvPicPr>
        <xdr:cNvPr id="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28</xdr:row>
      <xdr:rowOff>0</xdr:rowOff>
    </xdr:from>
    <xdr:to>
      <xdr:col>6</xdr:col>
      <xdr:colOff>1309159</xdr:colOff>
      <xdr:row>30</xdr:row>
      <xdr:rowOff>12700</xdr:rowOff>
    </xdr:to>
    <xdr:pic>
      <xdr:nvPicPr>
        <xdr:cNvPr id="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28</xdr:row>
      <xdr:rowOff>0</xdr:rowOff>
    </xdr:from>
    <xdr:to>
      <xdr:col>6</xdr:col>
      <xdr:colOff>1309159</xdr:colOff>
      <xdr:row>30</xdr:row>
      <xdr:rowOff>12700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25</xdr:row>
      <xdr:rowOff>104775</xdr:rowOff>
    </xdr:from>
    <xdr:to>
      <xdr:col>6</xdr:col>
      <xdr:colOff>1309159</xdr:colOff>
      <xdr:row>27</xdr:row>
      <xdr:rowOff>28575</xdr:rowOff>
    </xdr:to>
    <xdr:pic>
      <xdr:nvPicPr>
        <xdr:cNvPr id="8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25</xdr:row>
      <xdr:rowOff>104775</xdr:rowOff>
    </xdr:from>
    <xdr:to>
      <xdr:col>6</xdr:col>
      <xdr:colOff>1309159</xdr:colOff>
      <xdr:row>27</xdr:row>
      <xdr:rowOff>28575</xdr:rowOff>
    </xdr:to>
    <xdr:pic>
      <xdr:nvPicPr>
        <xdr:cNvPr id="9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25</xdr:row>
      <xdr:rowOff>104775</xdr:rowOff>
    </xdr:from>
    <xdr:to>
      <xdr:col>6</xdr:col>
      <xdr:colOff>1309159</xdr:colOff>
      <xdr:row>27</xdr:row>
      <xdr:rowOff>28575</xdr:rowOff>
    </xdr:to>
    <xdr:pic>
      <xdr:nvPicPr>
        <xdr:cNvPr id="10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28</xdr:row>
      <xdr:rowOff>0</xdr:rowOff>
    </xdr:from>
    <xdr:to>
      <xdr:col>6</xdr:col>
      <xdr:colOff>1309159</xdr:colOff>
      <xdr:row>30</xdr:row>
      <xdr:rowOff>12700</xdr:rowOff>
    </xdr:to>
    <xdr:pic>
      <xdr:nvPicPr>
        <xdr:cNvPr id="1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28</xdr:row>
      <xdr:rowOff>0</xdr:rowOff>
    </xdr:from>
    <xdr:to>
      <xdr:col>6</xdr:col>
      <xdr:colOff>1309159</xdr:colOff>
      <xdr:row>30</xdr:row>
      <xdr:rowOff>12700</xdr:rowOff>
    </xdr:to>
    <xdr:pic>
      <xdr:nvPicPr>
        <xdr:cNvPr id="1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28</xdr:row>
      <xdr:rowOff>0</xdr:rowOff>
    </xdr:from>
    <xdr:to>
      <xdr:col>6</xdr:col>
      <xdr:colOff>1309159</xdr:colOff>
      <xdr:row>30</xdr:row>
      <xdr:rowOff>12700</xdr:rowOff>
    </xdr:to>
    <xdr:pic>
      <xdr:nvPicPr>
        <xdr:cNvPr id="1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25</xdr:row>
      <xdr:rowOff>104775</xdr:rowOff>
    </xdr:from>
    <xdr:to>
      <xdr:col>6</xdr:col>
      <xdr:colOff>1309159</xdr:colOff>
      <xdr:row>27</xdr:row>
      <xdr:rowOff>28575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25</xdr:row>
      <xdr:rowOff>104775</xdr:rowOff>
    </xdr:from>
    <xdr:to>
      <xdr:col>6</xdr:col>
      <xdr:colOff>1309159</xdr:colOff>
      <xdr:row>27</xdr:row>
      <xdr:rowOff>28575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25</xdr:row>
      <xdr:rowOff>104775</xdr:rowOff>
    </xdr:from>
    <xdr:to>
      <xdr:col>6</xdr:col>
      <xdr:colOff>1309159</xdr:colOff>
      <xdr:row>27</xdr:row>
      <xdr:rowOff>28575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1323975</xdr:colOff>
      <xdr:row>36</xdr:row>
      <xdr:rowOff>114300</xdr:rowOff>
    </xdr:from>
    <xdr:to>
      <xdr:col>11</xdr:col>
      <xdr:colOff>4482</xdr:colOff>
      <xdr:row>37</xdr:row>
      <xdr:rowOff>14008</xdr:rowOff>
    </xdr:to>
    <xdr:pic>
      <xdr:nvPicPr>
        <xdr:cNvPr id="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134350"/>
          <a:ext cx="952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1323975</xdr:colOff>
      <xdr:row>36</xdr:row>
      <xdr:rowOff>114300</xdr:rowOff>
    </xdr:from>
    <xdr:to>
      <xdr:col>11</xdr:col>
      <xdr:colOff>4482</xdr:colOff>
      <xdr:row>37</xdr:row>
      <xdr:rowOff>14008</xdr:rowOff>
    </xdr:to>
    <xdr:pic>
      <xdr:nvPicPr>
        <xdr:cNvPr id="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134350"/>
          <a:ext cx="952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1323975</xdr:colOff>
      <xdr:row>36</xdr:row>
      <xdr:rowOff>114300</xdr:rowOff>
    </xdr:from>
    <xdr:to>
      <xdr:col>11</xdr:col>
      <xdr:colOff>4482</xdr:colOff>
      <xdr:row>37</xdr:row>
      <xdr:rowOff>14008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134350"/>
          <a:ext cx="952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36</xdr:row>
      <xdr:rowOff>114300</xdr:rowOff>
    </xdr:from>
    <xdr:to>
      <xdr:col>11</xdr:col>
      <xdr:colOff>4482</xdr:colOff>
      <xdr:row>37</xdr:row>
      <xdr:rowOff>23533</xdr:rowOff>
    </xdr:to>
    <xdr:pic>
      <xdr:nvPicPr>
        <xdr:cNvPr id="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134350"/>
          <a:ext cx="952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36</xdr:row>
      <xdr:rowOff>114300</xdr:rowOff>
    </xdr:from>
    <xdr:to>
      <xdr:col>11</xdr:col>
      <xdr:colOff>4482</xdr:colOff>
      <xdr:row>37</xdr:row>
      <xdr:rowOff>23533</xdr:rowOff>
    </xdr:to>
    <xdr:pic>
      <xdr:nvPicPr>
        <xdr:cNvPr id="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134350"/>
          <a:ext cx="952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36</xdr:row>
      <xdr:rowOff>114300</xdr:rowOff>
    </xdr:from>
    <xdr:to>
      <xdr:col>11</xdr:col>
      <xdr:colOff>4482</xdr:colOff>
      <xdr:row>37</xdr:row>
      <xdr:rowOff>23533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134350"/>
          <a:ext cx="952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37</xdr:row>
      <xdr:rowOff>114300</xdr:rowOff>
    </xdr:from>
    <xdr:to>
      <xdr:col>11</xdr:col>
      <xdr:colOff>4482</xdr:colOff>
      <xdr:row>38</xdr:row>
      <xdr:rowOff>171449</xdr:rowOff>
    </xdr:to>
    <xdr:pic>
      <xdr:nvPicPr>
        <xdr:cNvPr id="8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53050" y="8543925"/>
          <a:ext cx="952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37</xdr:row>
      <xdr:rowOff>114300</xdr:rowOff>
    </xdr:from>
    <xdr:to>
      <xdr:col>11</xdr:col>
      <xdr:colOff>4482</xdr:colOff>
      <xdr:row>38</xdr:row>
      <xdr:rowOff>171449</xdr:rowOff>
    </xdr:to>
    <xdr:pic>
      <xdr:nvPicPr>
        <xdr:cNvPr id="9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53050" y="8543925"/>
          <a:ext cx="952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37</xdr:row>
      <xdr:rowOff>114300</xdr:rowOff>
    </xdr:from>
    <xdr:to>
      <xdr:col>11</xdr:col>
      <xdr:colOff>4482</xdr:colOff>
      <xdr:row>38</xdr:row>
      <xdr:rowOff>171449</xdr:rowOff>
    </xdr:to>
    <xdr:pic>
      <xdr:nvPicPr>
        <xdr:cNvPr id="10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53050" y="8543925"/>
          <a:ext cx="952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37</xdr:row>
      <xdr:rowOff>114300</xdr:rowOff>
    </xdr:from>
    <xdr:to>
      <xdr:col>11</xdr:col>
      <xdr:colOff>4482</xdr:colOff>
      <xdr:row>39</xdr:row>
      <xdr:rowOff>9525</xdr:rowOff>
    </xdr:to>
    <xdr:pic>
      <xdr:nvPicPr>
        <xdr:cNvPr id="1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543925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37</xdr:row>
      <xdr:rowOff>114300</xdr:rowOff>
    </xdr:from>
    <xdr:to>
      <xdr:col>11</xdr:col>
      <xdr:colOff>4482</xdr:colOff>
      <xdr:row>39</xdr:row>
      <xdr:rowOff>9525</xdr:rowOff>
    </xdr:to>
    <xdr:pic>
      <xdr:nvPicPr>
        <xdr:cNvPr id="1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543925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37</xdr:row>
      <xdr:rowOff>114300</xdr:rowOff>
    </xdr:from>
    <xdr:to>
      <xdr:col>11</xdr:col>
      <xdr:colOff>4482</xdr:colOff>
      <xdr:row>39</xdr:row>
      <xdr:rowOff>9525</xdr:rowOff>
    </xdr:to>
    <xdr:pic>
      <xdr:nvPicPr>
        <xdr:cNvPr id="1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543925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4482</xdr:colOff>
      <xdr:row>40</xdr:row>
      <xdr:rowOff>7658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53050" y="8782050"/>
          <a:ext cx="9525" cy="34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4482</xdr:colOff>
      <xdr:row>40</xdr:row>
      <xdr:rowOff>7658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53050" y="8782050"/>
          <a:ext cx="9525" cy="34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4482</xdr:colOff>
      <xdr:row>40</xdr:row>
      <xdr:rowOff>7658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53050" y="8782050"/>
          <a:ext cx="9525" cy="34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1323975</xdr:colOff>
      <xdr:row>36</xdr:row>
      <xdr:rowOff>114300</xdr:rowOff>
    </xdr:from>
    <xdr:to>
      <xdr:col>18</xdr:col>
      <xdr:colOff>4482</xdr:colOff>
      <xdr:row>37</xdr:row>
      <xdr:rowOff>14008</xdr:rowOff>
    </xdr:to>
    <xdr:pic>
      <xdr:nvPicPr>
        <xdr:cNvPr id="1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36976" y="8092888"/>
          <a:ext cx="7283" cy="146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1323975</xdr:colOff>
      <xdr:row>36</xdr:row>
      <xdr:rowOff>114300</xdr:rowOff>
    </xdr:from>
    <xdr:to>
      <xdr:col>18</xdr:col>
      <xdr:colOff>4482</xdr:colOff>
      <xdr:row>37</xdr:row>
      <xdr:rowOff>14008</xdr:rowOff>
    </xdr:to>
    <xdr:pic>
      <xdr:nvPicPr>
        <xdr:cNvPr id="18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36976" y="8092888"/>
          <a:ext cx="7283" cy="146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1323975</xdr:colOff>
      <xdr:row>36</xdr:row>
      <xdr:rowOff>114300</xdr:rowOff>
    </xdr:from>
    <xdr:to>
      <xdr:col>18</xdr:col>
      <xdr:colOff>4482</xdr:colOff>
      <xdr:row>37</xdr:row>
      <xdr:rowOff>14008</xdr:rowOff>
    </xdr:to>
    <xdr:pic>
      <xdr:nvPicPr>
        <xdr:cNvPr id="19" name="圖片 1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36976" y="8092888"/>
          <a:ext cx="7283" cy="146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36</xdr:row>
      <xdr:rowOff>114300</xdr:rowOff>
    </xdr:from>
    <xdr:to>
      <xdr:col>18</xdr:col>
      <xdr:colOff>4482</xdr:colOff>
      <xdr:row>37</xdr:row>
      <xdr:rowOff>23533</xdr:rowOff>
    </xdr:to>
    <xdr:pic>
      <xdr:nvPicPr>
        <xdr:cNvPr id="20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36976" y="8092888"/>
          <a:ext cx="7283" cy="155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36</xdr:row>
      <xdr:rowOff>114300</xdr:rowOff>
    </xdr:from>
    <xdr:to>
      <xdr:col>18</xdr:col>
      <xdr:colOff>4482</xdr:colOff>
      <xdr:row>37</xdr:row>
      <xdr:rowOff>23533</xdr:rowOff>
    </xdr:to>
    <xdr:pic>
      <xdr:nvPicPr>
        <xdr:cNvPr id="2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36976" y="8092888"/>
          <a:ext cx="7283" cy="155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36</xdr:row>
      <xdr:rowOff>114300</xdr:rowOff>
    </xdr:from>
    <xdr:to>
      <xdr:col>18</xdr:col>
      <xdr:colOff>4482</xdr:colOff>
      <xdr:row>37</xdr:row>
      <xdr:rowOff>23533</xdr:rowOff>
    </xdr:to>
    <xdr:pic>
      <xdr:nvPicPr>
        <xdr:cNvPr id="2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36976" y="8092888"/>
          <a:ext cx="7283" cy="155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37</xdr:row>
      <xdr:rowOff>114300</xdr:rowOff>
    </xdr:from>
    <xdr:to>
      <xdr:col>18</xdr:col>
      <xdr:colOff>4482</xdr:colOff>
      <xdr:row>38</xdr:row>
      <xdr:rowOff>171449</xdr:rowOff>
    </xdr:to>
    <xdr:pic>
      <xdr:nvPicPr>
        <xdr:cNvPr id="23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36976" y="8339418"/>
          <a:ext cx="7283" cy="326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37</xdr:row>
      <xdr:rowOff>114300</xdr:rowOff>
    </xdr:from>
    <xdr:to>
      <xdr:col>18</xdr:col>
      <xdr:colOff>4482</xdr:colOff>
      <xdr:row>38</xdr:row>
      <xdr:rowOff>171449</xdr:rowOff>
    </xdr:to>
    <xdr:pic>
      <xdr:nvPicPr>
        <xdr:cNvPr id="2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36976" y="8339418"/>
          <a:ext cx="7283" cy="326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37</xdr:row>
      <xdr:rowOff>114300</xdr:rowOff>
    </xdr:from>
    <xdr:to>
      <xdr:col>18</xdr:col>
      <xdr:colOff>4482</xdr:colOff>
      <xdr:row>38</xdr:row>
      <xdr:rowOff>171449</xdr:rowOff>
    </xdr:to>
    <xdr:pic>
      <xdr:nvPicPr>
        <xdr:cNvPr id="25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36976" y="8339418"/>
          <a:ext cx="7283" cy="326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37</xdr:row>
      <xdr:rowOff>114300</xdr:rowOff>
    </xdr:from>
    <xdr:to>
      <xdr:col>18</xdr:col>
      <xdr:colOff>4482</xdr:colOff>
      <xdr:row>39</xdr:row>
      <xdr:rowOff>9525</xdr:rowOff>
    </xdr:to>
    <xdr:pic>
      <xdr:nvPicPr>
        <xdr:cNvPr id="2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36976" y="8339418"/>
          <a:ext cx="7284" cy="3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37</xdr:row>
      <xdr:rowOff>114300</xdr:rowOff>
    </xdr:from>
    <xdr:to>
      <xdr:col>18</xdr:col>
      <xdr:colOff>4482</xdr:colOff>
      <xdr:row>39</xdr:row>
      <xdr:rowOff>9525</xdr:rowOff>
    </xdr:to>
    <xdr:pic>
      <xdr:nvPicPr>
        <xdr:cNvPr id="2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36976" y="8339418"/>
          <a:ext cx="7284" cy="3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37</xdr:row>
      <xdr:rowOff>114300</xdr:rowOff>
    </xdr:from>
    <xdr:to>
      <xdr:col>18</xdr:col>
      <xdr:colOff>4482</xdr:colOff>
      <xdr:row>39</xdr:row>
      <xdr:rowOff>9525</xdr:rowOff>
    </xdr:to>
    <xdr:pic>
      <xdr:nvPicPr>
        <xdr:cNvPr id="28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36976" y="8339418"/>
          <a:ext cx="7284" cy="3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38</xdr:row>
      <xdr:rowOff>114300</xdr:rowOff>
    </xdr:from>
    <xdr:to>
      <xdr:col>18</xdr:col>
      <xdr:colOff>4482</xdr:colOff>
      <xdr:row>40</xdr:row>
      <xdr:rowOff>7658</xdr:rowOff>
    </xdr:to>
    <xdr:pic>
      <xdr:nvPicPr>
        <xdr:cNvPr id="29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36976" y="8608359"/>
          <a:ext cx="7284" cy="352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38</xdr:row>
      <xdr:rowOff>114300</xdr:rowOff>
    </xdr:from>
    <xdr:to>
      <xdr:col>18</xdr:col>
      <xdr:colOff>4482</xdr:colOff>
      <xdr:row>40</xdr:row>
      <xdr:rowOff>7658</xdr:rowOff>
    </xdr:to>
    <xdr:pic>
      <xdr:nvPicPr>
        <xdr:cNvPr id="30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36976" y="8608359"/>
          <a:ext cx="7284" cy="352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38</xdr:row>
      <xdr:rowOff>114300</xdr:rowOff>
    </xdr:from>
    <xdr:to>
      <xdr:col>18</xdr:col>
      <xdr:colOff>4482</xdr:colOff>
      <xdr:row>40</xdr:row>
      <xdr:rowOff>7658</xdr:rowOff>
    </xdr:to>
    <xdr:pic>
      <xdr:nvPicPr>
        <xdr:cNvPr id="31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36976" y="8608359"/>
          <a:ext cx="7284" cy="352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1323975</xdr:colOff>
      <xdr:row>36</xdr:row>
      <xdr:rowOff>114300</xdr:rowOff>
    </xdr:from>
    <xdr:to>
      <xdr:col>25</xdr:col>
      <xdr:colOff>4482</xdr:colOff>
      <xdr:row>37</xdr:row>
      <xdr:rowOff>14008</xdr:rowOff>
    </xdr:to>
    <xdr:pic>
      <xdr:nvPicPr>
        <xdr:cNvPr id="3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535771" y="8092888"/>
          <a:ext cx="7283" cy="146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1323975</xdr:colOff>
      <xdr:row>36</xdr:row>
      <xdr:rowOff>114300</xdr:rowOff>
    </xdr:from>
    <xdr:to>
      <xdr:col>25</xdr:col>
      <xdr:colOff>4482</xdr:colOff>
      <xdr:row>37</xdr:row>
      <xdr:rowOff>14008</xdr:rowOff>
    </xdr:to>
    <xdr:pic>
      <xdr:nvPicPr>
        <xdr:cNvPr id="3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535771" y="8092888"/>
          <a:ext cx="7283" cy="146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1323975</xdr:colOff>
      <xdr:row>36</xdr:row>
      <xdr:rowOff>114300</xdr:rowOff>
    </xdr:from>
    <xdr:to>
      <xdr:col>25</xdr:col>
      <xdr:colOff>4482</xdr:colOff>
      <xdr:row>37</xdr:row>
      <xdr:rowOff>14008</xdr:rowOff>
    </xdr:to>
    <xdr:pic>
      <xdr:nvPicPr>
        <xdr:cNvPr id="34" name="圖片 3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535771" y="8092888"/>
          <a:ext cx="7283" cy="146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36</xdr:row>
      <xdr:rowOff>114300</xdr:rowOff>
    </xdr:from>
    <xdr:to>
      <xdr:col>25</xdr:col>
      <xdr:colOff>4482</xdr:colOff>
      <xdr:row>37</xdr:row>
      <xdr:rowOff>23533</xdr:rowOff>
    </xdr:to>
    <xdr:pic>
      <xdr:nvPicPr>
        <xdr:cNvPr id="3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535771" y="8092888"/>
          <a:ext cx="7283" cy="155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36</xdr:row>
      <xdr:rowOff>114300</xdr:rowOff>
    </xdr:from>
    <xdr:to>
      <xdr:col>25</xdr:col>
      <xdr:colOff>4482</xdr:colOff>
      <xdr:row>37</xdr:row>
      <xdr:rowOff>23533</xdr:rowOff>
    </xdr:to>
    <xdr:pic>
      <xdr:nvPicPr>
        <xdr:cNvPr id="3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535771" y="8092888"/>
          <a:ext cx="7283" cy="155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36</xdr:row>
      <xdr:rowOff>114300</xdr:rowOff>
    </xdr:from>
    <xdr:to>
      <xdr:col>25</xdr:col>
      <xdr:colOff>4482</xdr:colOff>
      <xdr:row>37</xdr:row>
      <xdr:rowOff>23533</xdr:rowOff>
    </xdr:to>
    <xdr:pic>
      <xdr:nvPicPr>
        <xdr:cNvPr id="3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535771" y="8092888"/>
          <a:ext cx="7283" cy="155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37</xdr:row>
      <xdr:rowOff>114300</xdr:rowOff>
    </xdr:from>
    <xdr:to>
      <xdr:col>25</xdr:col>
      <xdr:colOff>4482</xdr:colOff>
      <xdr:row>38</xdr:row>
      <xdr:rowOff>171449</xdr:rowOff>
    </xdr:to>
    <xdr:pic>
      <xdr:nvPicPr>
        <xdr:cNvPr id="38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0535771" y="8339418"/>
          <a:ext cx="7283" cy="326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37</xdr:row>
      <xdr:rowOff>114300</xdr:rowOff>
    </xdr:from>
    <xdr:to>
      <xdr:col>25</xdr:col>
      <xdr:colOff>4482</xdr:colOff>
      <xdr:row>38</xdr:row>
      <xdr:rowOff>171449</xdr:rowOff>
    </xdr:to>
    <xdr:pic>
      <xdr:nvPicPr>
        <xdr:cNvPr id="39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0535771" y="8339418"/>
          <a:ext cx="7283" cy="326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37</xdr:row>
      <xdr:rowOff>114300</xdr:rowOff>
    </xdr:from>
    <xdr:to>
      <xdr:col>25</xdr:col>
      <xdr:colOff>4482</xdr:colOff>
      <xdr:row>38</xdr:row>
      <xdr:rowOff>171449</xdr:rowOff>
    </xdr:to>
    <xdr:pic>
      <xdr:nvPicPr>
        <xdr:cNvPr id="40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0535771" y="8339418"/>
          <a:ext cx="7283" cy="326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37</xdr:row>
      <xdr:rowOff>114300</xdr:rowOff>
    </xdr:from>
    <xdr:to>
      <xdr:col>25</xdr:col>
      <xdr:colOff>4482</xdr:colOff>
      <xdr:row>39</xdr:row>
      <xdr:rowOff>9525</xdr:rowOff>
    </xdr:to>
    <xdr:pic>
      <xdr:nvPicPr>
        <xdr:cNvPr id="4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535771" y="8339418"/>
          <a:ext cx="7284" cy="3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37</xdr:row>
      <xdr:rowOff>114300</xdr:rowOff>
    </xdr:from>
    <xdr:to>
      <xdr:col>25</xdr:col>
      <xdr:colOff>4482</xdr:colOff>
      <xdr:row>39</xdr:row>
      <xdr:rowOff>9525</xdr:rowOff>
    </xdr:to>
    <xdr:pic>
      <xdr:nvPicPr>
        <xdr:cNvPr id="4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535771" y="8339418"/>
          <a:ext cx="7284" cy="3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37</xdr:row>
      <xdr:rowOff>114300</xdr:rowOff>
    </xdr:from>
    <xdr:to>
      <xdr:col>25</xdr:col>
      <xdr:colOff>4482</xdr:colOff>
      <xdr:row>39</xdr:row>
      <xdr:rowOff>9525</xdr:rowOff>
    </xdr:to>
    <xdr:pic>
      <xdr:nvPicPr>
        <xdr:cNvPr id="4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535771" y="8339418"/>
          <a:ext cx="7284" cy="3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38</xdr:row>
      <xdr:rowOff>114300</xdr:rowOff>
    </xdr:from>
    <xdr:to>
      <xdr:col>25</xdr:col>
      <xdr:colOff>4482</xdr:colOff>
      <xdr:row>40</xdr:row>
      <xdr:rowOff>7658</xdr:rowOff>
    </xdr:to>
    <xdr:pic>
      <xdr:nvPicPr>
        <xdr:cNvPr id="4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0535771" y="8608359"/>
          <a:ext cx="7284" cy="352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38</xdr:row>
      <xdr:rowOff>114300</xdr:rowOff>
    </xdr:from>
    <xdr:to>
      <xdr:col>25</xdr:col>
      <xdr:colOff>4482</xdr:colOff>
      <xdr:row>40</xdr:row>
      <xdr:rowOff>7658</xdr:rowOff>
    </xdr:to>
    <xdr:pic>
      <xdr:nvPicPr>
        <xdr:cNvPr id="45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0535771" y="8608359"/>
          <a:ext cx="7284" cy="352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38</xdr:row>
      <xdr:rowOff>114300</xdr:rowOff>
    </xdr:from>
    <xdr:to>
      <xdr:col>25</xdr:col>
      <xdr:colOff>4482</xdr:colOff>
      <xdr:row>40</xdr:row>
      <xdr:rowOff>7658</xdr:rowOff>
    </xdr:to>
    <xdr:pic>
      <xdr:nvPicPr>
        <xdr:cNvPr id="46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0535771" y="8608359"/>
          <a:ext cx="7284" cy="352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1323975</xdr:colOff>
      <xdr:row>36</xdr:row>
      <xdr:rowOff>114300</xdr:rowOff>
    </xdr:from>
    <xdr:to>
      <xdr:col>32</xdr:col>
      <xdr:colOff>4482</xdr:colOff>
      <xdr:row>37</xdr:row>
      <xdr:rowOff>14008</xdr:rowOff>
    </xdr:to>
    <xdr:pic>
      <xdr:nvPicPr>
        <xdr:cNvPr id="4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334565" y="8092888"/>
          <a:ext cx="7283" cy="146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1323975</xdr:colOff>
      <xdr:row>36</xdr:row>
      <xdr:rowOff>114300</xdr:rowOff>
    </xdr:from>
    <xdr:to>
      <xdr:col>32</xdr:col>
      <xdr:colOff>4482</xdr:colOff>
      <xdr:row>37</xdr:row>
      <xdr:rowOff>14008</xdr:rowOff>
    </xdr:to>
    <xdr:pic>
      <xdr:nvPicPr>
        <xdr:cNvPr id="48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334565" y="8092888"/>
          <a:ext cx="7283" cy="146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1323975</xdr:colOff>
      <xdr:row>36</xdr:row>
      <xdr:rowOff>114300</xdr:rowOff>
    </xdr:from>
    <xdr:to>
      <xdr:col>32</xdr:col>
      <xdr:colOff>4482</xdr:colOff>
      <xdr:row>37</xdr:row>
      <xdr:rowOff>14008</xdr:rowOff>
    </xdr:to>
    <xdr:pic>
      <xdr:nvPicPr>
        <xdr:cNvPr id="49" name="圖片 4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334565" y="8092888"/>
          <a:ext cx="7283" cy="146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36</xdr:row>
      <xdr:rowOff>114300</xdr:rowOff>
    </xdr:from>
    <xdr:to>
      <xdr:col>32</xdr:col>
      <xdr:colOff>4482</xdr:colOff>
      <xdr:row>37</xdr:row>
      <xdr:rowOff>23533</xdr:rowOff>
    </xdr:to>
    <xdr:pic>
      <xdr:nvPicPr>
        <xdr:cNvPr id="50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334565" y="8092888"/>
          <a:ext cx="7283" cy="155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36</xdr:row>
      <xdr:rowOff>114300</xdr:rowOff>
    </xdr:from>
    <xdr:to>
      <xdr:col>32</xdr:col>
      <xdr:colOff>4482</xdr:colOff>
      <xdr:row>37</xdr:row>
      <xdr:rowOff>23533</xdr:rowOff>
    </xdr:to>
    <xdr:pic>
      <xdr:nvPicPr>
        <xdr:cNvPr id="5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334565" y="8092888"/>
          <a:ext cx="7283" cy="155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36</xdr:row>
      <xdr:rowOff>114300</xdr:rowOff>
    </xdr:from>
    <xdr:to>
      <xdr:col>32</xdr:col>
      <xdr:colOff>4482</xdr:colOff>
      <xdr:row>37</xdr:row>
      <xdr:rowOff>23533</xdr:rowOff>
    </xdr:to>
    <xdr:pic>
      <xdr:nvPicPr>
        <xdr:cNvPr id="5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334565" y="8092888"/>
          <a:ext cx="7283" cy="155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37</xdr:row>
      <xdr:rowOff>114300</xdr:rowOff>
    </xdr:from>
    <xdr:to>
      <xdr:col>32</xdr:col>
      <xdr:colOff>4482</xdr:colOff>
      <xdr:row>38</xdr:row>
      <xdr:rowOff>171449</xdr:rowOff>
    </xdr:to>
    <xdr:pic>
      <xdr:nvPicPr>
        <xdr:cNvPr id="53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334565" y="8339418"/>
          <a:ext cx="7283" cy="326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37</xdr:row>
      <xdr:rowOff>114300</xdr:rowOff>
    </xdr:from>
    <xdr:to>
      <xdr:col>32</xdr:col>
      <xdr:colOff>4482</xdr:colOff>
      <xdr:row>38</xdr:row>
      <xdr:rowOff>171449</xdr:rowOff>
    </xdr:to>
    <xdr:pic>
      <xdr:nvPicPr>
        <xdr:cNvPr id="5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334565" y="8339418"/>
          <a:ext cx="7283" cy="326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37</xdr:row>
      <xdr:rowOff>114300</xdr:rowOff>
    </xdr:from>
    <xdr:to>
      <xdr:col>32</xdr:col>
      <xdr:colOff>4482</xdr:colOff>
      <xdr:row>38</xdr:row>
      <xdr:rowOff>171449</xdr:rowOff>
    </xdr:to>
    <xdr:pic>
      <xdr:nvPicPr>
        <xdr:cNvPr id="55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334565" y="8339418"/>
          <a:ext cx="7283" cy="326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37</xdr:row>
      <xdr:rowOff>114300</xdr:rowOff>
    </xdr:from>
    <xdr:to>
      <xdr:col>32</xdr:col>
      <xdr:colOff>4482</xdr:colOff>
      <xdr:row>39</xdr:row>
      <xdr:rowOff>9525</xdr:rowOff>
    </xdr:to>
    <xdr:pic>
      <xdr:nvPicPr>
        <xdr:cNvPr id="5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334565" y="8339418"/>
          <a:ext cx="7284" cy="3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37</xdr:row>
      <xdr:rowOff>114300</xdr:rowOff>
    </xdr:from>
    <xdr:to>
      <xdr:col>32</xdr:col>
      <xdr:colOff>4482</xdr:colOff>
      <xdr:row>39</xdr:row>
      <xdr:rowOff>9525</xdr:rowOff>
    </xdr:to>
    <xdr:pic>
      <xdr:nvPicPr>
        <xdr:cNvPr id="5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334565" y="8339418"/>
          <a:ext cx="7284" cy="3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37</xdr:row>
      <xdr:rowOff>114300</xdr:rowOff>
    </xdr:from>
    <xdr:to>
      <xdr:col>32</xdr:col>
      <xdr:colOff>4482</xdr:colOff>
      <xdr:row>39</xdr:row>
      <xdr:rowOff>9525</xdr:rowOff>
    </xdr:to>
    <xdr:pic>
      <xdr:nvPicPr>
        <xdr:cNvPr id="58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334565" y="8339418"/>
          <a:ext cx="7284" cy="3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38</xdr:row>
      <xdr:rowOff>114300</xdr:rowOff>
    </xdr:from>
    <xdr:to>
      <xdr:col>32</xdr:col>
      <xdr:colOff>4482</xdr:colOff>
      <xdr:row>40</xdr:row>
      <xdr:rowOff>7658</xdr:rowOff>
    </xdr:to>
    <xdr:pic>
      <xdr:nvPicPr>
        <xdr:cNvPr id="59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334565" y="8608359"/>
          <a:ext cx="7284" cy="352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38</xdr:row>
      <xdr:rowOff>114300</xdr:rowOff>
    </xdr:from>
    <xdr:to>
      <xdr:col>32</xdr:col>
      <xdr:colOff>4482</xdr:colOff>
      <xdr:row>40</xdr:row>
      <xdr:rowOff>7658</xdr:rowOff>
    </xdr:to>
    <xdr:pic>
      <xdr:nvPicPr>
        <xdr:cNvPr id="60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334565" y="8608359"/>
          <a:ext cx="7284" cy="352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38</xdr:row>
      <xdr:rowOff>114300</xdr:rowOff>
    </xdr:from>
    <xdr:to>
      <xdr:col>32</xdr:col>
      <xdr:colOff>4482</xdr:colOff>
      <xdr:row>40</xdr:row>
      <xdr:rowOff>7658</xdr:rowOff>
    </xdr:to>
    <xdr:pic>
      <xdr:nvPicPr>
        <xdr:cNvPr id="61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334565" y="8608359"/>
          <a:ext cx="7284" cy="352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1323975</xdr:colOff>
      <xdr:row>36</xdr:row>
      <xdr:rowOff>114300</xdr:rowOff>
    </xdr:from>
    <xdr:to>
      <xdr:col>11</xdr:col>
      <xdr:colOff>0</xdr:colOff>
      <xdr:row>36</xdr:row>
      <xdr:rowOff>223557</xdr:rowOff>
    </xdr:to>
    <xdr:pic>
      <xdr:nvPicPr>
        <xdr:cNvPr id="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15125" y="8058150"/>
          <a:ext cx="9524" cy="147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1323975</xdr:colOff>
      <xdr:row>36</xdr:row>
      <xdr:rowOff>114300</xdr:rowOff>
    </xdr:from>
    <xdr:to>
      <xdr:col>11</xdr:col>
      <xdr:colOff>0</xdr:colOff>
      <xdr:row>36</xdr:row>
      <xdr:rowOff>223557</xdr:rowOff>
    </xdr:to>
    <xdr:pic>
      <xdr:nvPicPr>
        <xdr:cNvPr id="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15125" y="8058150"/>
          <a:ext cx="9524" cy="147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1323975</xdr:colOff>
      <xdr:row>36</xdr:row>
      <xdr:rowOff>114300</xdr:rowOff>
    </xdr:from>
    <xdr:to>
      <xdr:col>11</xdr:col>
      <xdr:colOff>0</xdr:colOff>
      <xdr:row>36</xdr:row>
      <xdr:rowOff>223557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15125" y="8058150"/>
          <a:ext cx="9524" cy="147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36</xdr:row>
      <xdr:rowOff>114300</xdr:rowOff>
    </xdr:from>
    <xdr:to>
      <xdr:col>11</xdr:col>
      <xdr:colOff>0</xdr:colOff>
      <xdr:row>36</xdr:row>
      <xdr:rowOff>233082</xdr:rowOff>
    </xdr:to>
    <xdr:pic>
      <xdr:nvPicPr>
        <xdr:cNvPr id="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15125" y="8058150"/>
          <a:ext cx="9524" cy="156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36</xdr:row>
      <xdr:rowOff>114300</xdr:rowOff>
    </xdr:from>
    <xdr:to>
      <xdr:col>11</xdr:col>
      <xdr:colOff>0</xdr:colOff>
      <xdr:row>36</xdr:row>
      <xdr:rowOff>233082</xdr:rowOff>
    </xdr:to>
    <xdr:pic>
      <xdr:nvPicPr>
        <xdr:cNvPr id="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15125" y="8058150"/>
          <a:ext cx="9524" cy="156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36</xdr:row>
      <xdr:rowOff>114300</xdr:rowOff>
    </xdr:from>
    <xdr:to>
      <xdr:col>11</xdr:col>
      <xdr:colOff>0</xdr:colOff>
      <xdr:row>36</xdr:row>
      <xdr:rowOff>233082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15125" y="8058150"/>
          <a:ext cx="9524" cy="156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37</xdr:row>
      <xdr:rowOff>114300</xdr:rowOff>
    </xdr:from>
    <xdr:to>
      <xdr:col>11</xdr:col>
      <xdr:colOff>0</xdr:colOff>
      <xdr:row>38</xdr:row>
      <xdr:rowOff>114300</xdr:rowOff>
    </xdr:to>
    <xdr:pic>
      <xdr:nvPicPr>
        <xdr:cNvPr id="8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15125" y="8305800"/>
          <a:ext cx="9524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37</xdr:row>
      <xdr:rowOff>114300</xdr:rowOff>
    </xdr:from>
    <xdr:to>
      <xdr:col>11</xdr:col>
      <xdr:colOff>0</xdr:colOff>
      <xdr:row>38</xdr:row>
      <xdr:rowOff>114300</xdr:rowOff>
    </xdr:to>
    <xdr:pic>
      <xdr:nvPicPr>
        <xdr:cNvPr id="9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15125" y="8305800"/>
          <a:ext cx="9524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37</xdr:row>
      <xdr:rowOff>114300</xdr:rowOff>
    </xdr:from>
    <xdr:to>
      <xdr:col>11</xdr:col>
      <xdr:colOff>0</xdr:colOff>
      <xdr:row>38</xdr:row>
      <xdr:rowOff>114300</xdr:rowOff>
    </xdr:to>
    <xdr:pic>
      <xdr:nvPicPr>
        <xdr:cNvPr id="10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15125" y="8305800"/>
          <a:ext cx="9524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37</xdr:row>
      <xdr:rowOff>114300</xdr:rowOff>
    </xdr:from>
    <xdr:to>
      <xdr:col>11</xdr:col>
      <xdr:colOff>0</xdr:colOff>
      <xdr:row>38</xdr:row>
      <xdr:rowOff>161925</xdr:rowOff>
    </xdr:to>
    <xdr:pic>
      <xdr:nvPicPr>
        <xdr:cNvPr id="1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15125" y="830580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37</xdr:row>
      <xdr:rowOff>114300</xdr:rowOff>
    </xdr:from>
    <xdr:to>
      <xdr:col>11</xdr:col>
      <xdr:colOff>0</xdr:colOff>
      <xdr:row>38</xdr:row>
      <xdr:rowOff>161925</xdr:rowOff>
    </xdr:to>
    <xdr:pic>
      <xdr:nvPicPr>
        <xdr:cNvPr id="1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15125" y="830580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37</xdr:row>
      <xdr:rowOff>114300</xdr:rowOff>
    </xdr:from>
    <xdr:to>
      <xdr:col>11</xdr:col>
      <xdr:colOff>0</xdr:colOff>
      <xdr:row>38</xdr:row>
      <xdr:rowOff>161925</xdr:rowOff>
    </xdr:to>
    <xdr:pic>
      <xdr:nvPicPr>
        <xdr:cNvPr id="1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15125" y="830580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0</xdr:colOff>
      <xdr:row>39</xdr:row>
      <xdr:rowOff>179108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15125" y="8572500"/>
          <a:ext cx="9525" cy="350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0</xdr:colOff>
      <xdr:row>39</xdr:row>
      <xdr:rowOff>179108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15125" y="8572500"/>
          <a:ext cx="9525" cy="350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0</xdr:colOff>
      <xdr:row>39</xdr:row>
      <xdr:rowOff>179108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15125" y="8572500"/>
          <a:ext cx="9525" cy="350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1323975</xdr:colOff>
      <xdr:row>36</xdr:row>
      <xdr:rowOff>114300</xdr:rowOff>
    </xdr:from>
    <xdr:to>
      <xdr:col>18</xdr:col>
      <xdr:colOff>0</xdr:colOff>
      <xdr:row>36</xdr:row>
      <xdr:rowOff>223557</xdr:rowOff>
    </xdr:to>
    <xdr:pic>
      <xdr:nvPicPr>
        <xdr:cNvPr id="1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87025" y="8058150"/>
          <a:ext cx="9525" cy="147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1323975</xdr:colOff>
      <xdr:row>36</xdr:row>
      <xdr:rowOff>114300</xdr:rowOff>
    </xdr:from>
    <xdr:to>
      <xdr:col>18</xdr:col>
      <xdr:colOff>0</xdr:colOff>
      <xdr:row>36</xdr:row>
      <xdr:rowOff>223557</xdr:rowOff>
    </xdr:to>
    <xdr:pic>
      <xdr:nvPicPr>
        <xdr:cNvPr id="18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87025" y="8058150"/>
          <a:ext cx="9525" cy="147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1323975</xdr:colOff>
      <xdr:row>36</xdr:row>
      <xdr:rowOff>114300</xdr:rowOff>
    </xdr:from>
    <xdr:to>
      <xdr:col>18</xdr:col>
      <xdr:colOff>0</xdr:colOff>
      <xdr:row>36</xdr:row>
      <xdr:rowOff>223557</xdr:rowOff>
    </xdr:to>
    <xdr:pic>
      <xdr:nvPicPr>
        <xdr:cNvPr id="19" name="圖片 1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87025" y="8058150"/>
          <a:ext cx="9525" cy="147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36</xdr:row>
      <xdr:rowOff>114300</xdr:rowOff>
    </xdr:from>
    <xdr:to>
      <xdr:col>18</xdr:col>
      <xdr:colOff>0</xdr:colOff>
      <xdr:row>36</xdr:row>
      <xdr:rowOff>233082</xdr:rowOff>
    </xdr:to>
    <xdr:pic>
      <xdr:nvPicPr>
        <xdr:cNvPr id="20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87025" y="8058150"/>
          <a:ext cx="9525" cy="156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36</xdr:row>
      <xdr:rowOff>114300</xdr:rowOff>
    </xdr:from>
    <xdr:to>
      <xdr:col>18</xdr:col>
      <xdr:colOff>0</xdr:colOff>
      <xdr:row>36</xdr:row>
      <xdr:rowOff>233082</xdr:rowOff>
    </xdr:to>
    <xdr:pic>
      <xdr:nvPicPr>
        <xdr:cNvPr id="2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87025" y="8058150"/>
          <a:ext cx="9525" cy="156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36</xdr:row>
      <xdr:rowOff>114300</xdr:rowOff>
    </xdr:from>
    <xdr:to>
      <xdr:col>18</xdr:col>
      <xdr:colOff>0</xdr:colOff>
      <xdr:row>36</xdr:row>
      <xdr:rowOff>233082</xdr:rowOff>
    </xdr:to>
    <xdr:pic>
      <xdr:nvPicPr>
        <xdr:cNvPr id="2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87025" y="8058150"/>
          <a:ext cx="9525" cy="156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37</xdr:row>
      <xdr:rowOff>114300</xdr:rowOff>
    </xdr:from>
    <xdr:to>
      <xdr:col>18</xdr:col>
      <xdr:colOff>0</xdr:colOff>
      <xdr:row>38</xdr:row>
      <xdr:rowOff>114300</xdr:rowOff>
    </xdr:to>
    <xdr:pic>
      <xdr:nvPicPr>
        <xdr:cNvPr id="23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0487025" y="83058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37</xdr:row>
      <xdr:rowOff>114300</xdr:rowOff>
    </xdr:from>
    <xdr:to>
      <xdr:col>18</xdr:col>
      <xdr:colOff>0</xdr:colOff>
      <xdr:row>38</xdr:row>
      <xdr:rowOff>114300</xdr:rowOff>
    </xdr:to>
    <xdr:pic>
      <xdr:nvPicPr>
        <xdr:cNvPr id="2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0487025" y="83058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37</xdr:row>
      <xdr:rowOff>114300</xdr:rowOff>
    </xdr:from>
    <xdr:to>
      <xdr:col>18</xdr:col>
      <xdr:colOff>0</xdr:colOff>
      <xdr:row>38</xdr:row>
      <xdr:rowOff>114300</xdr:rowOff>
    </xdr:to>
    <xdr:pic>
      <xdr:nvPicPr>
        <xdr:cNvPr id="25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0487025" y="83058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37</xdr:row>
      <xdr:rowOff>114300</xdr:rowOff>
    </xdr:from>
    <xdr:to>
      <xdr:col>18</xdr:col>
      <xdr:colOff>0</xdr:colOff>
      <xdr:row>38</xdr:row>
      <xdr:rowOff>161925</xdr:rowOff>
    </xdr:to>
    <xdr:pic>
      <xdr:nvPicPr>
        <xdr:cNvPr id="2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87025" y="8305800"/>
          <a:ext cx="9526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37</xdr:row>
      <xdr:rowOff>114300</xdr:rowOff>
    </xdr:from>
    <xdr:to>
      <xdr:col>18</xdr:col>
      <xdr:colOff>0</xdr:colOff>
      <xdr:row>38</xdr:row>
      <xdr:rowOff>161925</xdr:rowOff>
    </xdr:to>
    <xdr:pic>
      <xdr:nvPicPr>
        <xdr:cNvPr id="2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87025" y="8305800"/>
          <a:ext cx="9526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37</xdr:row>
      <xdr:rowOff>114300</xdr:rowOff>
    </xdr:from>
    <xdr:to>
      <xdr:col>18</xdr:col>
      <xdr:colOff>0</xdr:colOff>
      <xdr:row>38</xdr:row>
      <xdr:rowOff>161925</xdr:rowOff>
    </xdr:to>
    <xdr:pic>
      <xdr:nvPicPr>
        <xdr:cNvPr id="28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87025" y="8305800"/>
          <a:ext cx="9526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38</xdr:row>
      <xdr:rowOff>114300</xdr:rowOff>
    </xdr:from>
    <xdr:to>
      <xdr:col>18</xdr:col>
      <xdr:colOff>0</xdr:colOff>
      <xdr:row>39</xdr:row>
      <xdr:rowOff>179108</xdr:rowOff>
    </xdr:to>
    <xdr:pic>
      <xdr:nvPicPr>
        <xdr:cNvPr id="29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0487025" y="8572500"/>
          <a:ext cx="9526" cy="350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38</xdr:row>
      <xdr:rowOff>114300</xdr:rowOff>
    </xdr:from>
    <xdr:to>
      <xdr:col>18</xdr:col>
      <xdr:colOff>0</xdr:colOff>
      <xdr:row>39</xdr:row>
      <xdr:rowOff>179108</xdr:rowOff>
    </xdr:to>
    <xdr:pic>
      <xdr:nvPicPr>
        <xdr:cNvPr id="30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0487025" y="8572500"/>
          <a:ext cx="9526" cy="350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1304925</xdr:colOff>
      <xdr:row>38</xdr:row>
      <xdr:rowOff>114300</xdr:rowOff>
    </xdr:from>
    <xdr:to>
      <xdr:col>18</xdr:col>
      <xdr:colOff>0</xdr:colOff>
      <xdr:row>39</xdr:row>
      <xdr:rowOff>179108</xdr:rowOff>
    </xdr:to>
    <xdr:pic>
      <xdr:nvPicPr>
        <xdr:cNvPr id="31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0487025" y="8572500"/>
          <a:ext cx="9526" cy="350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1323975</xdr:colOff>
      <xdr:row>36</xdr:row>
      <xdr:rowOff>114300</xdr:rowOff>
    </xdr:from>
    <xdr:to>
      <xdr:col>25</xdr:col>
      <xdr:colOff>0</xdr:colOff>
      <xdr:row>36</xdr:row>
      <xdr:rowOff>223557</xdr:rowOff>
    </xdr:to>
    <xdr:pic>
      <xdr:nvPicPr>
        <xdr:cNvPr id="3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258925" y="8058150"/>
          <a:ext cx="9524" cy="147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1323975</xdr:colOff>
      <xdr:row>36</xdr:row>
      <xdr:rowOff>114300</xdr:rowOff>
    </xdr:from>
    <xdr:to>
      <xdr:col>25</xdr:col>
      <xdr:colOff>0</xdr:colOff>
      <xdr:row>36</xdr:row>
      <xdr:rowOff>223557</xdr:rowOff>
    </xdr:to>
    <xdr:pic>
      <xdr:nvPicPr>
        <xdr:cNvPr id="3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258925" y="8058150"/>
          <a:ext cx="9524" cy="147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1323975</xdr:colOff>
      <xdr:row>36</xdr:row>
      <xdr:rowOff>114300</xdr:rowOff>
    </xdr:from>
    <xdr:to>
      <xdr:col>25</xdr:col>
      <xdr:colOff>0</xdr:colOff>
      <xdr:row>36</xdr:row>
      <xdr:rowOff>223557</xdr:rowOff>
    </xdr:to>
    <xdr:pic>
      <xdr:nvPicPr>
        <xdr:cNvPr id="34" name="圖片 3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258925" y="8058150"/>
          <a:ext cx="9524" cy="147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36</xdr:row>
      <xdr:rowOff>114300</xdr:rowOff>
    </xdr:from>
    <xdr:to>
      <xdr:col>25</xdr:col>
      <xdr:colOff>0</xdr:colOff>
      <xdr:row>36</xdr:row>
      <xdr:rowOff>233082</xdr:rowOff>
    </xdr:to>
    <xdr:pic>
      <xdr:nvPicPr>
        <xdr:cNvPr id="3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258925" y="8058150"/>
          <a:ext cx="9524" cy="156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36</xdr:row>
      <xdr:rowOff>114300</xdr:rowOff>
    </xdr:from>
    <xdr:to>
      <xdr:col>25</xdr:col>
      <xdr:colOff>0</xdr:colOff>
      <xdr:row>36</xdr:row>
      <xdr:rowOff>233082</xdr:rowOff>
    </xdr:to>
    <xdr:pic>
      <xdr:nvPicPr>
        <xdr:cNvPr id="3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258925" y="8058150"/>
          <a:ext cx="9524" cy="156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36</xdr:row>
      <xdr:rowOff>114300</xdr:rowOff>
    </xdr:from>
    <xdr:to>
      <xdr:col>25</xdr:col>
      <xdr:colOff>0</xdr:colOff>
      <xdr:row>36</xdr:row>
      <xdr:rowOff>233082</xdr:rowOff>
    </xdr:to>
    <xdr:pic>
      <xdr:nvPicPr>
        <xdr:cNvPr id="3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258925" y="8058150"/>
          <a:ext cx="9524" cy="156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37</xdr:row>
      <xdr:rowOff>114300</xdr:rowOff>
    </xdr:from>
    <xdr:to>
      <xdr:col>25</xdr:col>
      <xdr:colOff>0</xdr:colOff>
      <xdr:row>38</xdr:row>
      <xdr:rowOff>114300</xdr:rowOff>
    </xdr:to>
    <xdr:pic>
      <xdr:nvPicPr>
        <xdr:cNvPr id="38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258925" y="8305800"/>
          <a:ext cx="9524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37</xdr:row>
      <xdr:rowOff>114300</xdr:rowOff>
    </xdr:from>
    <xdr:to>
      <xdr:col>25</xdr:col>
      <xdr:colOff>0</xdr:colOff>
      <xdr:row>38</xdr:row>
      <xdr:rowOff>114300</xdr:rowOff>
    </xdr:to>
    <xdr:pic>
      <xdr:nvPicPr>
        <xdr:cNvPr id="39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258925" y="8305800"/>
          <a:ext cx="9524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37</xdr:row>
      <xdr:rowOff>114300</xdr:rowOff>
    </xdr:from>
    <xdr:to>
      <xdr:col>25</xdr:col>
      <xdr:colOff>0</xdr:colOff>
      <xdr:row>38</xdr:row>
      <xdr:rowOff>114300</xdr:rowOff>
    </xdr:to>
    <xdr:pic>
      <xdr:nvPicPr>
        <xdr:cNvPr id="40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258925" y="8305800"/>
          <a:ext cx="9524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37</xdr:row>
      <xdr:rowOff>114300</xdr:rowOff>
    </xdr:from>
    <xdr:to>
      <xdr:col>25</xdr:col>
      <xdr:colOff>0</xdr:colOff>
      <xdr:row>38</xdr:row>
      <xdr:rowOff>161925</xdr:rowOff>
    </xdr:to>
    <xdr:pic>
      <xdr:nvPicPr>
        <xdr:cNvPr id="4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258925" y="830580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37</xdr:row>
      <xdr:rowOff>114300</xdr:rowOff>
    </xdr:from>
    <xdr:to>
      <xdr:col>25</xdr:col>
      <xdr:colOff>0</xdr:colOff>
      <xdr:row>38</xdr:row>
      <xdr:rowOff>161925</xdr:rowOff>
    </xdr:to>
    <xdr:pic>
      <xdr:nvPicPr>
        <xdr:cNvPr id="4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258925" y="830580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37</xdr:row>
      <xdr:rowOff>114300</xdr:rowOff>
    </xdr:from>
    <xdr:to>
      <xdr:col>25</xdr:col>
      <xdr:colOff>0</xdr:colOff>
      <xdr:row>38</xdr:row>
      <xdr:rowOff>161925</xdr:rowOff>
    </xdr:to>
    <xdr:pic>
      <xdr:nvPicPr>
        <xdr:cNvPr id="4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258925" y="830580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38</xdr:row>
      <xdr:rowOff>114300</xdr:rowOff>
    </xdr:from>
    <xdr:to>
      <xdr:col>25</xdr:col>
      <xdr:colOff>0</xdr:colOff>
      <xdr:row>39</xdr:row>
      <xdr:rowOff>179108</xdr:rowOff>
    </xdr:to>
    <xdr:pic>
      <xdr:nvPicPr>
        <xdr:cNvPr id="4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258925" y="8572500"/>
          <a:ext cx="9525" cy="350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38</xdr:row>
      <xdr:rowOff>114300</xdr:rowOff>
    </xdr:from>
    <xdr:to>
      <xdr:col>25</xdr:col>
      <xdr:colOff>0</xdr:colOff>
      <xdr:row>39</xdr:row>
      <xdr:rowOff>179108</xdr:rowOff>
    </xdr:to>
    <xdr:pic>
      <xdr:nvPicPr>
        <xdr:cNvPr id="45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258925" y="8572500"/>
          <a:ext cx="9525" cy="350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1304925</xdr:colOff>
      <xdr:row>38</xdr:row>
      <xdr:rowOff>114300</xdr:rowOff>
    </xdr:from>
    <xdr:to>
      <xdr:col>25</xdr:col>
      <xdr:colOff>0</xdr:colOff>
      <xdr:row>39</xdr:row>
      <xdr:rowOff>179108</xdr:rowOff>
    </xdr:to>
    <xdr:pic>
      <xdr:nvPicPr>
        <xdr:cNvPr id="46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258925" y="8572500"/>
          <a:ext cx="9525" cy="350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1323975</xdr:colOff>
      <xdr:row>36</xdr:row>
      <xdr:rowOff>114300</xdr:rowOff>
    </xdr:from>
    <xdr:to>
      <xdr:col>32</xdr:col>
      <xdr:colOff>0</xdr:colOff>
      <xdr:row>36</xdr:row>
      <xdr:rowOff>223557</xdr:rowOff>
    </xdr:to>
    <xdr:pic>
      <xdr:nvPicPr>
        <xdr:cNvPr id="4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8030825" y="8058150"/>
          <a:ext cx="9524" cy="147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1323975</xdr:colOff>
      <xdr:row>36</xdr:row>
      <xdr:rowOff>114300</xdr:rowOff>
    </xdr:from>
    <xdr:to>
      <xdr:col>32</xdr:col>
      <xdr:colOff>0</xdr:colOff>
      <xdr:row>36</xdr:row>
      <xdr:rowOff>223557</xdr:rowOff>
    </xdr:to>
    <xdr:pic>
      <xdr:nvPicPr>
        <xdr:cNvPr id="48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8030825" y="8058150"/>
          <a:ext cx="9524" cy="147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1323975</xdr:colOff>
      <xdr:row>36</xdr:row>
      <xdr:rowOff>114300</xdr:rowOff>
    </xdr:from>
    <xdr:to>
      <xdr:col>32</xdr:col>
      <xdr:colOff>0</xdr:colOff>
      <xdr:row>36</xdr:row>
      <xdr:rowOff>223557</xdr:rowOff>
    </xdr:to>
    <xdr:pic>
      <xdr:nvPicPr>
        <xdr:cNvPr id="49" name="圖片 4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8030825" y="8058150"/>
          <a:ext cx="9524" cy="147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36</xdr:row>
      <xdr:rowOff>114300</xdr:rowOff>
    </xdr:from>
    <xdr:to>
      <xdr:col>32</xdr:col>
      <xdr:colOff>0</xdr:colOff>
      <xdr:row>36</xdr:row>
      <xdr:rowOff>233082</xdr:rowOff>
    </xdr:to>
    <xdr:pic>
      <xdr:nvPicPr>
        <xdr:cNvPr id="50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8030825" y="8058150"/>
          <a:ext cx="9524" cy="156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36</xdr:row>
      <xdr:rowOff>114300</xdr:rowOff>
    </xdr:from>
    <xdr:to>
      <xdr:col>32</xdr:col>
      <xdr:colOff>0</xdr:colOff>
      <xdr:row>36</xdr:row>
      <xdr:rowOff>233082</xdr:rowOff>
    </xdr:to>
    <xdr:pic>
      <xdr:nvPicPr>
        <xdr:cNvPr id="5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8030825" y="8058150"/>
          <a:ext cx="9524" cy="156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36</xdr:row>
      <xdr:rowOff>114300</xdr:rowOff>
    </xdr:from>
    <xdr:to>
      <xdr:col>32</xdr:col>
      <xdr:colOff>0</xdr:colOff>
      <xdr:row>36</xdr:row>
      <xdr:rowOff>233082</xdr:rowOff>
    </xdr:to>
    <xdr:pic>
      <xdr:nvPicPr>
        <xdr:cNvPr id="5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8030825" y="8058150"/>
          <a:ext cx="9524" cy="156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37</xdr:row>
      <xdr:rowOff>114300</xdr:rowOff>
    </xdr:from>
    <xdr:to>
      <xdr:col>32</xdr:col>
      <xdr:colOff>0</xdr:colOff>
      <xdr:row>38</xdr:row>
      <xdr:rowOff>114300</xdr:rowOff>
    </xdr:to>
    <xdr:pic>
      <xdr:nvPicPr>
        <xdr:cNvPr id="53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8030825" y="8305800"/>
          <a:ext cx="9524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37</xdr:row>
      <xdr:rowOff>114300</xdr:rowOff>
    </xdr:from>
    <xdr:to>
      <xdr:col>32</xdr:col>
      <xdr:colOff>0</xdr:colOff>
      <xdr:row>38</xdr:row>
      <xdr:rowOff>114300</xdr:rowOff>
    </xdr:to>
    <xdr:pic>
      <xdr:nvPicPr>
        <xdr:cNvPr id="5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8030825" y="8305800"/>
          <a:ext cx="9524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37</xdr:row>
      <xdr:rowOff>114300</xdr:rowOff>
    </xdr:from>
    <xdr:to>
      <xdr:col>32</xdr:col>
      <xdr:colOff>0</xdr:colOff>
      <xdr:row>38</xdr:row>
      <xdr:rowOff>114300</xdr:rowOff>
    </xdr:to>
    <xdr:pic>
      <xdr:nvPicPr>
        <xdr:cNvPr id="55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8030825" y="8305800"/>
          <a:ext cx="9524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37</xdr:row>
      <xdr:rowOff>114300</xdr:rowOff>
    </xdr:from>
    <xdr:to>
      <xdr:col>32</xdr:col>
      <xdr:colOff>0</xdr:colOff>
      <xdr:row>38</xdr:row>
      <xdr:rowOff>161925</xdr:rowOff>
    </xdr:to>
    <xdr:pic>
      <xdr:nvPicPr>
        <xdr:cNvPr id="5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8030825" y="830580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37</xdr:row>
      <xdr:rowOff>114300</xdr:rowOff>
    </xdr:from>
    <xdr:to>
      <xdr:col>32</xdr:col>
      <xdr:colOff>0</xdr:colOff>
      <xdr:row>38</xdr:row>
      <xdr:rowOff>161925</xdr:rowOff>
    </xdr:to>
    <xdr:pic>
      <xdr:nvPicPr>
        <xdr:cNvPr id="5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8030825" y="830580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37</xdr:row>
      <xdr:rowOff>114300</xdr:rowOff>
    </xdr:from>
    <xdr:to>
      <xdr:col>32</xdr:col>
      <xdr:colOff>0</xdr:colOff>
      <xdr:row>38</xdr:row>
      <xdr:rowOff>161925</xdr:rowOff>
    </xdr:to>
    <xdr:pic>
      <xdr:nvPicPr>
        <xdr:cNvPr id="58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8030825" y="830580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38</xdr:row>
      <xdr:rowOff>114300</xdr:rowOff>
    </xdr:from>
    <xdr:to>
      <xdr:col>32</xdr:col>
      <xdr:colOff>0</xdr:colOff>
      <xdr:row>39</xdr:row>
      <xdr:rowOff>179108</xdr:rowOff>
    </xdr:to>
    <xdr:pic>
      <xdr:nvPicPr>
        <xdr:cNvPr id="59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8030825" y="8572500"/>
          <a:ext cx="9525" cy="350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38</xdr:row>
      <xdr:rowOff>114300</xdr:rowOff>
    </xdr:from>
    <xdr:to>
      <xdr:col>32</xdr:col>
      <xdr:colOff>0</xdr:colOff>
      <xdr:row>39</xdr:row>
      <xdr:rowOff>179108</xdr:rowOff>
    </xdr:to>
    <xdr:pic>
      <xdr:nvPicPr>
        <xdr:cNvPr id="60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8030825" y="8572500"/>
          <a:ext cx="9525" cy="350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1304925</xdr:colOff>
      <xdr:row>38</xdr:row>
      <xdr:rowOff>114300</xdr:rowOff>
    </xdr:from>
    <xdr:to>
      <xdr:col>32</xdr:col>
      <xdr:colOff>0</xdr:colOff>
      <xdr:row>39</xdr:row>
      <xdr:rowOff>179108</xdr:rowOff>
    </xdr:to>
    <xdr:pic>
      <xdr:nvPicPr>
        <xdr:cNvPr id="61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8030825" y="8572500"/>
          <a:ext cx="9525" cy="350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6"/>
  <sheetViews>
    <sheetView tabSelected="1" zoomScale="75" zoomScaleNormal="75" zoomScalePageLayoutView="75" workbookViewId="0">
      <selection activeCell="F9" sqref="F9"/>
    </sheetView>
  </sheetViews>
  <sheetFormatPr defaultColWidth="8.875" defaultRowHeight="21" x14ac:dyDescent="0.3"/>
  <cols>
    <col min="1" max="1" width="9.875" style="18" customWidth="1"/>
    <col min="2" max="2" width="11.125" style="34" customWidth="1"/>
    <col min="3" max="3" width="12.125" style="26" customWidth="1"/>
    <col min="4" max="4" width="21.375" style="26" customWidth="1"/>
    <col min="5" max="5" width="21.375" style="34" customWidth="1"/>
    <col min="6" max="6" width="14.625" style="34" customWidth="1"/>
    <col min="7" max="7" width="17.5" style="34" customWidth="1"/>
    <col min="8" max="8" width="11.5" style="34" customWidth="1"/>
    <col min="9" max="9" width="17.5" style="34" customWidth="1"/>
    <col min="10" max="10" width="8.875" style="32" customWidth="1"/>
    <col min="11" max="11" width="9.25" style="32" customWidth="1"/>
    <col min="12" max="12" width="9.125" style="32" customWidth="1"/>
    <col min="13" max="13" width="8.625" style="32" customWidth="1"/>
    <col min="14" max="14" width="7.875" style="32" customWidth="1"/>
    <col min="15" max="15" width="10.125" style="32" customWidth="1"/>
    <col min="17" max="17" width="27.375" style="24" customWidth="1"/>
    <col min="18" max="18" width="14.625" style="24" customWidth="1"/>
    <col min="19" max="19" width="18.125" style="24" customWidth="1"/>
    <col min="20" max="20" width="20.875" style="24" customWidth="1"/>
    <col min="21" max="30" width="8.875" style="24"/>
    <col min="31" max="16384" width="8.875" style="25"/>
  </cols>
  <sheetData>
    <row r="1" spans="1:30" s="19" customFormat="1" ht="30" customHeight="1" thickBot="1" x14ac:dyDescent="0.3">
      <c r="A1" s="508" t="s">
        <v>449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0" s="19" customFormat="1" ht="27.95" customHeight="1" thickBot="1" x14ac:dyDescent="0.3">
      <c r="A2" s="189" t="s">
        <v>5</v>
      </c>
      <c r="B2" s="190" t="s">
        <v>6</v>
      </c>
      <c r="C2" s="191" t="s">
        <v>7</v>
      </c>
      <c r="D2" s="509" t="s">
        <v>187</v>
      </c>
      <c r="E2" s="510"/>
      <c r="F2" s="511"/>
      <c r="G2" s="192" t="s">
        <v>57</v>
      </c>
      <c r="H2" s="193" t="s">
        <v>439</v>
      </c>
      <c r="I2" s="193" t="s">
        <v>440</v>
      </c>
      <c r="J2" s="194" t="s">
        <v>286</v>
      </c>
      <c r="K2" s="194" t="s">
        <v>271</v>
      </c>
      <c r="L2" s="194" t="s">
        <v>285</v>
      </c>
      <c r="M2" s="194" t="s">
        <v>16</v>
      </c>
      <c r="N2" s="184" t="s">
        <v>189</v>
      </c>
      <c r="O2" s="195" t="s">
        <v>48</v>
      </c>
      <c r="Q2" s="20"/>
      <c r="R2" s="656"/>
      <c r="S2" s="657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spans="1:30" s="19" customFormat="1" ht="24.95" customHeight="1" x14ac:dyDescent="0.25">
      <c r="A3" s="54" t="s">
        <v>227</v>
      </c>
      <c r="B3" s="57" t="s">
        <v>59</v>
      </c>
      <c r="C3" s="251" t="str">
        <f>第一週!I5</f>
        <v>糙米飯</v>
      </c>
      <c r="D3" s="252" t="str">
        <f>第一週!I7</f>
        <v>麻油肉片(炒)</v>
      </c>
      <c r="E3" s="253" t="str">
        <f>第一週!I12</f>
        <v>滷白菜(燴)</v>
      </c>
      <c r="F3" s="253" t="str">
        <f>第一週!J17</f>
        <v>深色青菜</v>
      </c>
      <c r="G3" s="254" t="str">
        <f>第一週!I22</f>
        <v>海芽粉絲湯</v>
      </c>
      <c r="H3" s="37" t="str">
        <f>第一週!J27</f>
        <v>水果</v>
      </c>
      <c r="I3" s="37"/>
      <c r="J3" s="396">
        <f>第一週!K30</f>
        <v>5.6857142857142859</v>
      </c>
      <c r="K3" s="398">
        <f>第一週!K31</f>
        <v>2.8</v>
      </c>
      <c r="L3" s="398">
        <f>第一週!K32</f>
        <v>1.4800000000000002</v>
      </c>
      <c r="M3" s="469" t="str">
        <f>第一週!K35</f>
        <v>2.5</v>
      </c>
      <c r="N3" s="470" t="s">
        <v>203</v>
      </c>
      <c r="O3" s="196">
        <f>J3*70+K3*75+L3*25+M3*45+N3*60</f>
        <v>817.5</v>
      </c>
      <c r="Q3" s="658"/>
      <c r="R3" s="658"/>
      <c r="S3" s="659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</row>
    <row r="4" spans="1:30" s="19" customFormat="1" ht="24.95" customHeight="1" x14ac:dyDescent="0.3">
      <c r="A4" s="54" t="s">
        <v>228</v>
      </c>
      <c r="B4" s="59" t="s">
        <v>50</v>
      </c>
      <c r="C4" s="283" t="str">
        <f>第一週!P5</f>
        <v>白米飯</v>
      </c>
      <c r="D4" s="267" t="str">
        <f>第一週!P7</f>
        <v>茄汁炒飯(炒)</v>
      </c>
      <c r="E4" s="253" t="str">
        <f>第一週!P12</f>
        <v>香酥雞(炸)</v>
      </c>
      <c r="F4" s="253" t="str">
        <f>第一週!P17</f>
        <v>有機蔬菜</v>
      </c>
      <c r="G4" s="254" t="str">
        <f>第一週!P22</f>
        <v>金針排骨湯</v>
      </c>
      <c r="H4" s="37"/>
      <c r="I4" s="37"/>
      <c r="J4" s="396">
        <f>第一週!R30</f>
        <v>5.3774509803921564</v>
      </c>
      <c r="K4" s="396">
        <f>第一週!R31</f>
        <v>2.6584415584415586</v>
      </c>
      <c r="L4" s="396">
        <f>第一週!R32</f>
        <v>1.3299999999999998</v>
      </c>
      <c r="M4" s="178" t="str">
        <f>第一週!R35</f>
        <v>2.5</v>
      </c>
      <c r="N4" s="185"/>
      <c r="O4" s="196">
        <f t="shared" ref="O4:O14" si="0">J4*70+K4*75+L4*25+M4*45+N4*60</f>
        <v>721.55468551056788</v>
      </c>
      <c r="Q4" s="658"/>
      <c r="R4" s="660"/>
      <c r="S4" s="24"/>
      <c r="T4" s="24"/>
      <c r="U4" s="20"/>
      <c r="V4" s="20"/>
      <c r="W4" s="20"/>
      <c r="X4" s="20"/>
      <c r="Y4" s="20"/>
      <c r="Z4" s="20"/>
      <c r="AA4" s="20"/>
      <c r="AB4" s="20"/>
      <c r="AC4" s="20"/>
      <c r="AD4" s="20"/>
    </row>
    <row r="5" spans="1:30" s="19" customFormat="1" ht="24.95" customHeight="1" x14ac:dyDescent="0.3">
      <c r="A5" s="54" t="s">
        <v>111</v>
      </c>
      <c r="B5" s="58" t="s">
        <v>51</v>
      </c>
      <c r="C5" s="251" t="str">
        <f>第一週!W5</f>
        <v>糙米飯</v>
      </c>
      <c r="D5" s="62" t="str">
        <f>第一週!W7</f>
        <v>醬燒鮮魚(炒)</v>
      </c>
      <c r="E5" s="37" t="str">
        <f>第一週!W12</f>
        <v>紅蘿蔔炒蛋(炒)</v>
      </c>
      <c r="F5" s="251" t="str">
        <f>第一週!W17</f>
        <v>有機蔬菜</v>
      </c>
      <c r="G5" s="251" t="str">
        <f>第一週!W22</f>
        <v>味噌蔬菜湯</v>
      </c>
      <c r="H5" s="37" t="str">
        <f>第一週!X27</f>
        <v>水果</v>
      </c>
      <c r="I5" s="37"/>
      <c r="J5" s="396">
        <f>第一週!Y30</f>
        <v>5</v>
      </c>
      <c r="K5" s="396">
        <f>第一週!Y31</f>
        <v>3.0038961038961038</v>
      </c>
      <c r="L5" s="396">
        <f>第一週!Y32</f>
        <v>1.45</v>
      </c>
      <c r="M5" s="178" t="s">
        <v>188</v>
      </c>
      <c r="N5" s="185">
        <v>1</v>
      </c>
      <c r="O5" s="196">
        <f t="shared" si="0"/>
        <v>784.04220779220782</v>
      </c>
      <c r="Q5" s="660"/>
      <c r="R5" s="660"/>
      <c r="S5" s="24"/>
      <c r="T5" s="24"/>
      <c r="U5" s="24"/>
      <c r="V5" s="24"/>
      <c r="W5" s="24"/>
      <c r="X5" s="24"/>
      <c r="Y5" s="24"/>
      <c r="Z5" s="20"/>
      <c r="AA5" s="20"/>
      <c r="AB5" s="20"/>
      <c r="AC5" s="20"/>
      <c r="AD5" s="20"/>
    </row>
    <row r="6" spans="1:30" ht="24.95" customHeight="1" thickBot="1" x14ac:dyDescent="0.35">
      <c r="A6" s="99" t="s">
        <v>49</v>
      </c>
      <c r="B6" s="60" t="s">
        <v>42</v>
      </c>
      <c r="C6" s="262" t="str">
        <f>第一週!AD5</f>
        <v>白米飯</v>
      </c>
      <c r="D6" s="428" t="str">
        <f>第一週!AD7</f>
        <v>韓式泡菜鍋(煮)</v>
      </c>
      <c r="E6" s="256" t="str">
        <f>第一週!AD12</f>
        <v>蔥爆豆干(炒)</v>
      </c>
      <c r="F6" s="38" t="str">
        <f>第一週!AD17</f>
        <v>有機蔬菜</v>
      </c>
      <c r="G6" s="257" t="str">
        <f>第一週!AD22</f>
        <v>黃瓜排骨湯</v>
      </c>
      <c r="H6" s="38"/>
      <c r="I6" s="497" t="s">
        <v>442</v>
      </c>
      <c r="J6" s="397">
        <f>第一週!AF30</f>
        <v>5.666666666666667</v>
      </c>
      <c r="K6" s="397">
        <f>第一週!AF31</f>
        <v>3.0365079365079368</v>
      </c>
      <c r="L6" s="397">
        <f>第一週!AF32</f>
        <v>1.75</v>
      </c>
      <c r="M6" s="179" t="str">
        <f>第一週!AF35</f>
        <v>2.5</v>
      </c>
      <c r="N6" s="186"/>
      <c r="O6" s="198">
        <f t="shared" si="0"/>
        <v>780.65476190476193</v>
      </c>
      <c r="Q6" s="660"/>
      <c r="R6" s="661"/>
      <c r="X6" s="20"/>
    </row>
    <row r="7" spans="1:30" s="19" customFormat="1" ht="24.95" customHeight="1" thickTop="1" x14ac:dyDescent="0.3">
      <c r="A7" s="54" t="s">
        <v>229</v>
      </c>
      <c r="B7" s="55" t="s">
        <v>58</v>
      </c>
      <c r="C7" s="258" t="str">
        <f>第二週!B5</f>
        <v>白米飯</v>
      </c>
      <c r="D7" s="252" t="str">
        <f>第二週!B7</f>
        <v>咖哩雞丁(炒)</v>
      </c>
      <c r="E7" s="252" t="str">
        <f>第二週!B12</f>
        <v>玉米炒蛋(炒)</v>
      </c>
      <c r="F7" s="252" t="str">
        <f>第二週!B17</f>
        <v>有機蔬菜</v>
      </c>
      <c r="G7" s="259" t="str">
        <f>第二週!B22</f>
        <v>芹菜海芽湯</v>
      </c>
      <c r="H7" s="494"/>
      <c r="I7" s="498" t="s">
        <v>446</v>
      </c>
      <c r="J7" s="398">
        <f>第二週!D30</f>
        <v>5.8928571428571423</v>
      </c>
      <c r="K7" s="398">
        <f>第二週!D31</f>
        <v>2.766844919786096</v>
      </c>
      <c r="L7" s="398">
        <f>第一週!K32</f>
        <v>1.4800000000000002</v>
      </c>
      <c r="M7" s="180">
        <f>第二週!D35</f>
        <v>2.5</v>
      </c>
      <c r="N7" s="56"/>
      <c r="O7" s="197">
        <f t="shared" si="0"/>
        <v>769.51336898395721</v>
      </c>
      <c r="Q7" s="660"/>
      <c r="R7" s="662"/>
      <c r="S7" s="24"/>
      <c r="T7" s="24"/>
      <c r="U7" s="24"/>
      <c r="V7" s="24"/>
      <c r="W7" s="24"/>
      <c r="X7" s="20"/>
      <c r="Y7" s="24"/>
      <c r="Z7" s="20"/>
      <c r="AA7" s="20"/>
      <c r="AB7" s="20"/>
      <c r="AC7" s="20"/>
      <c r="AD7" s="20"/>
    </row>
    <row r="8" spans="1:30" s="19" customFormat="1" ht="24.95" customHeight="1" x14ac:dyDescent="0.3">
      <c r="A8" s="54" t="s">
        <v>230</v>
      </c>
      <c r="B8" s="97" t="s">
        <v>59</v>
      </c>
      <c r="C8" s="260" t="str">
        <f>第二週!I5</f>
        <v>糙米飯</v>
      </c>
      <c r="D8" s="14" t="str">
        <f>第二週!I7</f>
        <v>塔香打拋肉(煮)</v>
      </c>
      <c r="E8" s="14" t="str">
        <f>第二週!I12</f>
        <v>關東煮(煮)</v>
      </c>
      <c r="F8" s="14" t="str">
        <f>第二週!I17</f>
        <v>有機蔬菜</v>
      </c>
      <c r="G8" s="253" t="str">
        <f>第二週!I22</f>
        <v>黃瓜雞湯</v>
      </c>
      <c r="H8" s="299" t="str">
        <f>第二週!J27</f>
        <v>水果</v>
      </c>
      <c r="I8" s="299"/>
      <c r="J8" s="399">
        <v>6.5</v>
      </c>
      <c r="K8" s="396">
        <f>第二週!K31</f>
        <v>2.8155844155844152</v>
      </c>
      <c r="L8" s="396">
        <v>1.6</v>
      </c>
      <c r="M8" s="178" t="str">
        <f>第二週!K35</f>
        <v>2.5</v>
      </c>
      <c r="N8" s="180" t="s">
        <v>204</v>
      </c>
      <c r="O8" s="196">
        <f t="shared" si="0"/>
        <v>878.66883116883116</v>
      </c>
      <c r="Q8" s="660"/>
      <c r="R8" s="662"/>
      <c r="S8" s="20"/>
      <c r="T8" s="20"/>
      <c r="U8" s="24"/>
      <c r="V8" s="20"/>
      <c r="W8" s="20"/>
      <c r="X8" s="20"/>
      <c r="Y8" s="24"/>
      <c r="Z8" s="20"/>
      <c r="AA8" s="20"/>
      <c r="AB8" s="20"/>
      <c r="AC8" s="20"/>
      <c r="AD8" s="20"/>
    </row>
    <row r="9" spans="1:30" s="19" customFormat="1" ht="24.95" customHeight="1" x14ac:dyDescent="0.3">
      <c r="A9" s="54" t="s">
        <v>112</v>
      </c>
      <c r="B9" s="98" t="s">
        <v>50</v>
      </c>
      <c r="C9" s="284" t="str">
        <f>第二週!P5</f>
        <v>油麵</v>
      </c>
      <c r="D9" s="300" t="str">
        <f>第二週!P7</f>
        <v>什錦炒麵(炒)</v>
      </c>
      <c r="E9" s="14" t="str">
        <f>第二週!P12</f>
        <v>香滷雞丁</v>
      </c>
      <c r="F9" s="14" t="str">
        <f>第二週!P17</f>
        <v>有機蔬菜</v>
      </c>
      <c r="G9" s="253" t="str">
        <f>第二週!P22</f>
        <v>玉米濃湯</v>
      </c>
      <c r="H9" s="37"/>
      <c r="I9" s="502"/>
      <c r="J9" s="396">
        <f>第二週!R30</f>
        <v>5.6666666666666661</v>
      </c>
      <c r="K9" s="396">
        <f>第二週!R31</f>
        <v>2.6129870129870127</v>
      </c>
      <c r="L9" s="396">
        <f>第二週!R32</f>
        <v>1.4700000000000002</v>
      </c>
      <c r="M9" s="178" t="s">
        <v>188</v>
      </c>
      <c r="N9" s="187"/>
      <c r="O9" s="196">
        <f t="shared" si="0"/>
        <v>741.89069264069258</v>
      </c>
      <c r="Q9" s="660"/>
      <c r="R9" s="662"/>
      <c r="S9" s="20"/>
      <c r="T9" s="20"/>
      <c r="U9" s="64"/>
      <c r="V9" s="24"/>
      <c r="W9" s="24"/>
      <c r="X9" s="24"/>
      <c r="Y9" s="20"/>
      <c r="Z9" s="20"/>
      <c r="AA9" s="20"/>
      <c r="AB9" s="20"/>
      <c r="AC9" s="20"/>
      <c r="AD9" s="20"/>
    </row>
    <row r="10" spans="1:30" s="19" customFormat="1" ht="30" customHeight="1" x14ac:dyDescent="0.3">
      <c r="A10" s="54" t="s">
        <v>113</v>
      </c>
      <c r="B10" s="55" t="s">
        <v>51</v>
      </c>
      <c r="C10" s="258" t="str">
        <f>第二週!W5</f>
        <v>糙米飯</v>
      </c>
      <c r="D10" s="280" t="str">
        <f>第二週!W7</f>
        <v>豆豉雞丁(炒)</v>
      </c>
      <c r="E10" s="261" t="str">
        <f>第二週!W12</f>
        <v>紅燒豆腐(煮)</v>
      </c>
      <c r="F10" s="260" t="str">
        <f>第二週!W17</f>
        <v>時蔬青菜</v>
      </c>
      <c r="G10" s="260" t="str">
        <f>第二週!W22</f>
        <v>綠豆湯</v>
      </c>
      <c r="H10" s="37" t="str">
        <f>第二週!X27</f>
        <v>水果</v>
      </c>
      <c r="I10" s="27"/>
      <c r="J10" s="398">
        <v>6.5</v>
      </c>
      <c r="K10" s="396">
        <v>3</v>
      </c>
      <c r="L10" s="396">
        <v>2</v>
      </c>
      <c r="M10" s="178" t="s">
        <v>448</v>
      </c>
      <c r="N10" s="187">
        <v>1</v>
      </c>
      <c r="O10" s="196">
        <f t="shared" si="0"/>
        <v>880</v>
      </c>
      <c r="Q10" s="663"/>
      <c r="R10" s="662"/>
      <c r="S10" s="20"/>
      <c r="T10" s="20"/>
      <c r="U10" s="20"/>
      <c r="V10" s="24"/>
      <c r="W10" s="24"/>
      <c r="X10" s="24"/>
      <c r="Y10" s="20"/>
      <c r="Z10" s="20"/>
      <c r="AA10" s="20"/>
      <c r="AB10" s="20"/>
      <c r="AC10" s="20"/>
      <c r="AD10" s="20"/>
    </row>
    <row r="11" spans="1:30" s="19" customFormat="1" ht="24.95" customHeight="1" thickBot="1" x14ac:dyDescent="0.35">
      <c r="A11" s="54" t="s">
        <v>53</v>
      </c>
      <c r="B11" s="60" t="s">
        <v>42</v>
      </c>
      <c r="C11" s="262" t="str">
        <f>第二週!AD5</f>
        <v>白米飯</v>
      </c>
      <c r="D11" s="263" t="str">
        <f>第二週!AD7</f>
        <v>羅宋燉肉(煮)</v>
      </c>
      <c r="E11" s="38" t="str">
        <f>第二週!AD12</f>
        <v>肉片高麗菜(炒)</v>
      </c>
      <c r="F11" s="264" t="str">
        <f>第二週!AD17</f>
        <v>有機蔬菜</v>
      </c>
      <c r="G11" s="264" t="str">
        <f>第二週!AD22</f>
        <v>味噌蔬菜湯</v>
      </c>
      <c r="H11" s="38"/>
      <c r="I11" s="497" t="s">
        <v>441</v>
      </c>
      <c r="J11" s="397">
        <f>第二週!AF30</f>
        <v>5.4444444444444446</v>
      </c>
      <c r="K11" s="397">
        <f>第二週!AF31</f>
        <v>2.5619047619047617</v>
      </c>
      <c r="L11" s="397">
        <f>第二週!AF32</f>
        <v>1.95</v>
      </c>
      <c r="M11" s="179" t="str">
        <f>第二週!AF35</f>
        <v>2.5</v>
      </c>
      <c r="N11" s="186"/>
      <c r="O11" s="198">
        <f t="shared" si="0"/>
        <v>734.50396825396831</v>
      </c>
      <c r="Q11" s="660"/>
      <c r="R11" s="661"/>
      <c r="S11" s="24"/>
      <c r="T11" s="24"/>
      <c r="U11" s="20"/>
      <c r="V11" s="24"/>
      <c r="W11" s="24"/>
      <c r="X11" s="20"/>
      <c r="Y11" s="24"/>
      <c r="Z11" s="20"/>
      <c r="AA11" s="20"/>
      <c r="AB11" s="20"/>
      <c r="AC11" s="20"/>
      <c r="AD11" s="20"/>
    </row>
    <row r="12" spans="1:30" s="19" customFormat="1" ht="24.95" customHeight="1" thickTop="1" x14ac:dyDescent="0.3">
      <c r="A12" s="54" t="s">
        <v>231</v>
      </c>
      <c r="B12" s="57" t="s">
        <v>58</v>
      </c>
      <c r="C12" s="258" t="str">
        <f>第三週!B5</f>
        <v>白米飯</v>
      </c>
      <c r="D12" s="14" t="str">
        <f>第三週!B7</f>
        <v>筍乾控肉(煮)</v>
      </c>
      <c r="E12" s="27" t="str">
        <f>第三週!B12</f>
        <v>刈包</v>
      </c>
      <c r="F12" s="252" t="str">
        <f>第三週!B17</f>
        <v>有機蔬菜</v>
      </c>
      <c r="G12" s="252" t="str">
        <f>第二週!B22</f>
        <v>芹菜海芽湯</v>
      </c>
      <c r="H12" s="441"/>
      <c r="I12" s="438" t="s">
        <v>444</v>
      </c>
      <c r="J12" s="398">
        <f>第三週!D30</f>
        <v>5.371428571428571</v>
      </c>
      <c r="K12" s="398">
        <f>第三週!D31</f>
        <v>2.9285714285714288</v>
      </c>
      <c r="L12" s="398">
        <f>第三週!D32</f>
        <v>1.61</v>
      </c>
      <c r="M12" s="56">
        <f>第三週!D35</f>
        <v>2.5</v>
      </c>
      <c r="N12" s="56"/>
      <c r="O12" s="197">
        <f t="shared" si="0"/>
        <v>748.39285714285711</v>
      </c>
      <c r="Q12" s="664"/>
      <c r="R12" s="661"/>
      <c r="S12" s="24"/>
      <c r="T12" s="24"/>
      <c r="U12" s="24"/>
      <c r="V12" s="24"/>
      <c r="W12" s="24"/>
      <c r="X12" s="24"/>
      <c r="Y12" s="24"/>
      <c r="Z12" s="20"/>
      <c r="AA12" s="20"/>
      <c r="AB12" s="20"/>
      <c r="AC12" s="20"/>
      <c r="AD12" s="20"/>
    </row>
    <row r="13" spans="1:30" s="19" customFormat="1" ht="24.95" customHeight="1" x14ac:dyDescent="0.3">
      <c r="A13" s="54" t="s">
        <v>232</v>
      </c>
      <c r="B13" s="97" t="s">
        <v>59</v>
      </c>
      <c r="C13" s="265" t="str">
        <f>第三週!B5</f>
        <v>白米飯</v>
      </c>
      <c r="D13" s="266" t="str">
        <f>第三週!I7</f>
        <v>冬瓜燒雞(滷)</v>
      </c>
      <c r="E13" s="266" t="str">
        <f>第三週!I12</f>
        <v>洋蔥炒蛋(炒)</v>
      </c>
      <c r="F13" s="14" t="str">
        <f>第三週!I17</f>
        <v>時蔬青菜</v>
      </c>
      <c r="G13" s="61" t="str">
        <f>第三週!I22</f>
        <v>黃瓜大骨湯</v>
      </c>
      <c r="H13" s="61" t="str">
        <f>第三週!J27</f>
        <v>水果</v>
      </c>
      <c r="I13" s="439"/>
      <c r="J13" s="400">
        <f>第三週!K30</f>
        <v>5</v>
      </c>
      <c r="K13" s="400">
        <f>第三週!K31</f>
        <v>2.6733766233766234</v>
      </c>
      <c r="L13" s="400">
        <f>第三週!K32</f>
        <v>2.12</v>
      </c>
      <c r="M13" s="181" t="str">
        <f>第三週!K35</f>
        <v>2.5</v>
      </c>
      <c r="N13" s="185">
        <v>1</v>
      </c>
      <c r="O13" s="196">
        <f t="shared" si="0"/>
        <v>776.00324675324669</v>
      </c>
      <c r="Q13" s="660"/>
      <c r="R13" s="661"/>
      <c r="S13" s="24"/>
      <c r="T13" s="24"/>
      <c r="U13" s="24"/>
      <c r="V13" s="20"/>
      <c r="W13" s="20"/>
      <c r="X13" s="20"/>
      <c r="Y13" s="24"/>
      <c r="Z13" s="20"/>
      <c r="AA13" s="20"/>
      <c r="AB13" s="20"/>
      <c r="AC13" s="20"/>
      <c r="AD13" s="20"/>
    </row>
    <row r="14" spans="1:30" ht="24.95" customHeight="1" x14ac:dyDescent="0.3">
      <c r="A14" s="54" t="s">
        <v>114</v>
      </c>
      <c r="B14" s="98" t="s">
        <v>50</v>
      </c>
      <c r="C14" s="505" t="str">
        <f>第三週!P5</f>
        <v>夜市炒泡麵(炒)</v>
      </c>
      <c r="D14" s="515"/>
      <c r="E14" s="472" t="str">
        <f>第三週!P12</f>
        <v>香煎豬排(煎)</v>
      </c>
      <c r="F14" s="14" t="str">
        <f>第三週!P17</f>
        <v>有機蔬菜</v>
      </c>
      <c r="G14" s="61" t="str">
        <f>第三週!P22</f>
        <v>蘿蔔玉米湯</v>
      </c>
      <c r="H14" s="37"/>
      <c r="I14" s="62"/>
      <c r="J14" s="401">
        <f>第三週!R30</f>
        <v>5.5098039215686274</v>
      </c>
      <c r="K14" s="401">
        <f>第三週!R31</f>
        <v>2.9172077922077921</v>
      </c>
      <c r="L14" s="401">
        <f>第三週!R32</f>
        <v>1.78</v>
      </c>
      <c r="M14" s="182" t="str">
        <f>第三週!Y35</f>
        <v>2.5</v>
      </c>
      <c r="N14" s="187"/>
      <c r="O14" s="196">
        <f t="shared" si="0"/>
        <v>761.47685892538834</v>
      </c>
      <c r="Q14" s="660"/>
      <c r="R14" s="661"/>
      <c r="V14" s="20"/>
      <c r="W14" s="20"/>
      <c r="X14" s="20"/>
    </row>
    <row r="15" spans="1:30" ht="24.95" customHeight="1" x14ac:dyDescent="0.3">
      <c r="A15" s="54" t="s">
        <v>115</v>
      </c>
      <c r="B15" s="63" t="s">
        <v>51</v>
      </c>
      <c r="C15" s="255" t="str">
        <f>第三週!W5</f>
        <v>糙米飯</v>
      </c>
      <c r="D15" s="255" t="str">
        <f>第三週!W7</f>
        <v>義式燒雞(煮)</v>
      </c>
      <c r="E15" s="253" t="str">
        <f>第三週!W12</f>
        <v>什錦豆干(炒)</v>
      </c>
      <c r="F15" s="280" t="str">
        <f>第三週!W17</f>
        <v>有機蔬菜</v>
      </c>
      <c r="G15" s="37" t="str">
        <f>第三週!W22</f>
        <v>香菇魚羹湯</v>
      </c>
      <c r="H15" s="14" t="str">
        <f>第三週!X27</f>
        <v>水果</v>
      </c>
      <c r="I15" s="440"/>
      <c r="J15" s="402">
        <f>第三週!Y30</f>
        <v>5.333333333333333</v>
      </c>
      <c r="K15" s="402">
        <f>第三週!Y31</f>
        <v>3.4603896103896101</v>
      </c>
      <c r="L15" s="402">
        <f>第三週!Y32</f>
        <v>1.31</v>
      </c>
      <c r="M15" s="183" t="s">
        <v>447</v>
      </c>
      <c r="N15" s="188">
        <v>1</v>
      </c>
      <c r="O15" s="196">
        <f>J15*70+K15*75+L15*25+M15*45+N15*60</f>
        <v>815.61255411255411</v>
      </c>
      <c r="Q15" s="660"/>
      <c r="R15" s="661"/>
      <c r="S15" s="20"/>
      <c r="T15" s="20"/>
      <c r="V15" s="20"/>
      <c r="W15" s="20"/>
      <c r="X15" s="20"/>
    </row>
    <row r="16" spans="1:30" ht="24.95" customHeight="1" thickBot="1" x14ac:dyDescent="0.35">
      <c r="A16" s="54" t="s">
        <v>366</v>
      </c>
      <c r="B16" s="60" t="s">
        <v>42</v>
      </c>
      <c r="C16" s="265" t="str">
        <f>第三週!B5</f>
        <v>白米飯</v>
      </c>
      <c r="D16" s="263" t="str">
        <f>第三週!AD5</f>
        <v>海鮮飯湯(煮)</v>
      </c>
      <c r="E16" s="38" t="str">
        <f>第三週!AD12</f>
        <v>黑糖饅頭</v>
      </c>
      <c r="F16" s="264" t="str">
        <f>第三週!AD17</f>
        <v>有機蔬菜</v>
      </c>
      <c r="G16" s="264"/>
      <c r="H16" s="443" t="s">
        <v>354</v>
      </c>
      <c r="I16" s="38"/>
      <c r="J16" s="672">
        <v>6.5</v>
      </c>
      <c r="K16" s="672">
        <v>3</v>
      </c>
      <c r="L16" s="672">
        <v>1.5</v>
      </c>
      <c r="M16" s="673" t="s">
        <v>447</v>
      </c>
      <c r="N16" s="674"/>
      <c r="O16" s="198">
        <f t="shared" ref="O16" si="1">J16*70+K16*75+L16*25+M16*45+N16*60</f>
        <v>807.5</v>
      </c>
      <c r="Q16" s="660"/>
      <c r="R16" s="665"/>
      <c r="S16" s="20"/>
      <c r="T16" s="20"/>
      <c r="U16" s="64"/>
      <c r="V16" s="20"/>
      <c r="W16" s="20"/>
      <c r="X16" s="21"/>
      <c r="Y16" s="20"/>
    </row>
    <row r="17" spans="1:32" ht="25.5" customHeight="1" thickTop="1" x14ac:dyDescent="0.3">
      <c r="A17" s="512" t="s">
        <v>190</v>
      </c>
      <c r="B17" s="513"/>
      <c r="C17" s="513"/>
      <c r="D17" s="513"/>
      <c r="E17" s="513"/>
      <c r="F17" s="513"/>
      <c r="G17" s="513"/>
      <c r="H17" s="513"/>
      <c r="I17" s="671"/>
      <c r="J17" s="671"/>
      <c r="K17" s="671"/>
      <c r="L17" s="671"/>
      <c r="M17" s="671"/>
      <c r="N17" s="671"/>
      <c r="O17" s="514"/>
      <c r="Q17" s="655"/>
      <c r="R17" s="666"/>
      <c r="S17" s="20"/>
      <c r="T17" s="20"/>
      <c r="U17" s="20"/>
      <c r="Y17" s="20"/>
    </row>
    <row r="18" spans="1:32" ht="25.5" customHeight="1" x14ac:dyDescent="0.3">
      <c r="A18" s="390" t="s">
        <v>191</v>
      </c>
      <c r="B18" s="55" t="s">
        <v>42</v>
      </c>
      <c r="C18" s="432" t="str">
        <f>二月第一週!W5</f>
        <v>糙米飯</v>
      </c>
      <c r="D18" s="268" t="str">
        <f>二月第一週!W7</f>
        <v>杏鮑菇燉雞</v>
      </c>
      <c r="E18" s="268" t="str">
        <f>二月第一週!W12</f>
        <v>洋芋肉末</v>
      </c>
      <c r="F18" s="268" t="str">
        <f>二月第一週!W17</f>
        <v>有機蔬菜</v>
      </c>
      <c r="G18" s="268" t="str">
        <f>二月第一週!W22</f>
        <v>紅豆湯圓</v>
      </c>
      <c r="H18" s="495" t="str">
        <f>二月第一週!X27</f>
        <v>水果</v>
      </c>
      <c r="I18" s="442"/>
      <c r="J18" s="460">
        <f>二月第一週!Y30</f>
        <v>5.6785714285714288</v>
      </c>
      <c r="K18" s="460">
        <f>二月第一週!Y31</f>
        <v>2.5571428571428569</v>
      </c>
      <c r="L18" s="460">
        <f>二月第一週!Y32</f>
        <v>1.1499999999999999</v>
      </c>
      <c r="M18" s="464" t="str">
        <f>二月第一週!Y35</f>
        <v>2.5</v>
      </c>
      <c r="N18" s="437">
        <v>1</v>
      </c>
      <c r="O18" s="197">
        <f t="shared" ref="O18:O24" si="2">J18*70+K18*75+L18*25+M18*45+N18*60</f>
        <v>790.53571428571422</v>
      </c>
      <c r="Q18" s="493"/>
      <c r="R18" s="667"/>
      <c r="S18" s="668"/>
      <c r="T18" s="21"/>
      <c r="U18" s="20"/>
      <c r="Y18" s="20"/>
    </row>
    <row r="19" spans="1:32" ht="25.5" customHeight="1" thickBot="1" x14ac:dyDescent="0.35">
      <c r="A19" s="429" t="s">
        <v>192</v>
      </c>
      <c r="B19" s="60" t="s">
        <v>197</v>
      </c>
      <c r="C19" s="269" t="str">
        <f>二月第一週!AD5</f>
        <v>白米飯</v>
      </c>
      <c r="D19" s="270" t="str">
        <f>二月第一週!AD7</f>
        <v>木須魚(燴)</v>
      </c>
      <c r="E19" s="270" t="str">
        <f>二月第一週!AD12</f>
        <v>肉絲高麗(炒)</v>
      </c>
      <c r="F19" s="270" t="str">
        <f>二月第一週!AD17</f>
        <v>有機蔬菜</v>
      </c>
      <c r="G19" s="270" t="str">
        <f>二月第一週!AD22</f>
        <v>玉米排骨湯</v>
      </c>
      <c r="H19" s="38" t="s">
        <v>365</v>
      </c>
      <c r="I19" s="203"/>
      <c r="J19" s="461">
        <f>二月第一週!AF30</f>
        <v>5.2352941176470589</v>
      </c>
      <c r="K19" s="461">
        <f>二月第一週!AF31</f>
        <v>2.72012987012987</v>
      </c>
      <c r="L19" s="461">
        <f>二月第一週!AF32</f>
        <v>1.53</v>
      </c>
      <c r="M19" s="465" t="str">
        <f>二月第一週!AF35</f>
        <v>2.5</v>
      </c>
      <c r="N19" s="204"/>
      <c r="O19" s="198">
        <f t="shared" si="2"/>
        <v>721.23032849503443</v>
      </c>
      <c r="Q19" s="663"/>
      <c r="R19" s="667"/>
      <c r="S19" s="668"/>
      <c r="T19" s="21"/>
      <c r="U19" s="21"/>
      <c r="Y19" s="21"/>
    </row>
    <row r="20" spans="1:32" ht="24.95" customHeight="1" thickTop="1" thickBot="1" x14ac:dyDescent="0.35">
      <c r="A20" s="430" t="s">
        <v>233</v>
      </c>
      <c r="B20" s="301" t="s">
        <v>58</v>
      </c>
      <c r="C20" s="432" t="str">
        <f>二月第二週!B5</f>
        <v>白米飯</v>
      </c>
      <c r="D20" s="268" t="str">
        <f>二月第二週!B7</f>
        <v>香菇魯肉臊(魯)</v>
      </c>
      <c r="E20" s="268" t="str">
        <f>二月第二週!B12</f>
        <v>紅蘿蔔炒蛋(炒)</v>
      </c>
      <c r="F20" s="268" t="str">
        <f>二月第二週!B17</f>
        <v>有機蔬菜</v>
      </c>
      <c r="G20" s="268" t="str">
        <f>二月第二週!B22</f>
        <v>泡菜豆腐湯</v>
      </c>
      <c r="H20" s="205"/>
      <c r="I20" s="496" t="s">
        <v>443</v>
      </c>
      <c r="J20" s="460">
        <f>二月第二週!D30</f>
        <v>5</v>
      </c>
      <c r="K20" s="460">
        <f>二月第二週!D31</f>
        <v>2.9324675324675322</v>
      </c>
      <c r="L20" s="460">
        <f>二月第二週!D32</f>
        <v>1.75</v>
      </c>
      <c r="M20" s="464">
        <f>二月第二週!D35</f>
        <v>2.5</v>
      </c>
      <c r="N20" s="206"/>
      <c r="O20" s="197">
        <f t="shared" si="2"/>
        <v>726.18506493506493</v>
      </c>
      <c r="P20" s="302"/>
      <c r="Q20" s="660"/>
      <c r="R20" s="667"/>
      <c r="S20" s="668"/>
      <c r="T20" s="21"/>
      <c r="X20" s="20"/>
    </row>
    <row r="21" spans="1:32" ht="24.95" customHeight="1" thickTop="1" x14ac:dyDescent="0.3">
      <c r="A21" s="431" t="s">
        <v>234</v>
      </c>
      <c r="B21" s="57" t="s">
        <v>59</v>
      </c>
      <c r="C21" s="432" t="str">
        <f>二月第二週!I5</f>
        <v>糙米飯</v>
      </c>
      <c r="D21" s="268" t="str">
        <f>二月第二週!I7</f>
        <v>冬瓜肉丁(滷)</v>
      </c>
      <c r="E21" s="268" t="str">
        <f>二月第二週!I12</f>
        <v>芹菜黑輪(拌)</v>
      </c>
      <c r="F21" s="268" t="str">
        <f>二月第二週!I17</f>
        <v>時蔬青菜</v>
      </c>
      <c r="G21" s="268" t="str">
        <f>二月第二週!I22</f>
        <v>肉骨茶湯</v>
      </c>
      <c r="H21" s="200" t="str">
        <f>二月第二週!J27</f>
        <v>水果</v>
      </c>
      <c r="I21" s="200"/>
      <c r="J21" s="462">
        <f>二月第二週!K30</f>
        <v>5.6171428571428565</v>
      </c>
      <c r="K21" s="462">
        <f>二月第二週!K31</f>
        <v>2.4155844155844157</v>
      </c>
      <c r="L21" s="462">
        <f>二月第二週!K32</f>
        <v>1.76</v>
      </c>
      <c r="M21" s="466" t="str">
        <f>二月第三週!K35</f>
        <v>2.5</v>
      </c>
      <c r="N21" s="207">
        <v>1</v>
      </c>
      <c r="O21" s="196">
        <f t="shared" si="2"/>
        <v>790.86883116883109</v>
      </c>
      <c r="Q21" s="664"/>
      <c r="R21" s="667"/>
      <c r="S21" s="668"/>
      <c r="T21" s="21"/>
    </row>
    <row r="22" spans="1:32" s="34" customFormat="1" ht="24.95" customHeight="1" x14ac:dyDescent="0.3">
      <c r="A22" s="431" t="s">
        <v>193</v>
      </c>
      <c r="B22" s="98" t="s">
        <v>195</v>
      </c>
      <c r="C22" s="281" t="str">
        <f>二月第二週!P5</f>
        <v>牛排麵</v>
      </c>
      <c r="D22" s="267" t="str">
        <f>二月第二週!P7</f>
        <v>義式肉醬</v>
      </c>
      <c r="E22" s="283" t="str">
        <f>二月第二週!P12</f>
        <v>嫩煎豬排(煎)</v>
      </c>
      <c r="F22" s="267" t="str">
        <f>二月第二週!P17</f>
        <v>時蔬青菜</v>
      </c>
      <c r="G22" s="282" t="str">
        <f>二月第二週!P22</f>
        <v>玉米濃湯</v>
      </c>
      <c r="H22" s="200"/>
      <c r="I22" s="200"/>
      <c r="J22" s="462">
        <v>6</v>
      </c>
      <c r="K22" s="462">
        <f>二月第二週!R31</f>
        <v>2.4805194805194803</v>
      </c>
      <c r="L22" s="462">
        <f>二月第二週!R32</f>
        <v>1.2490000000000001</v>
      </c>
      <c r="M22" s="466" t="s">
        <v>357</v>
      </c>
      <c r="N22" s="207"/>
      <c r="O22" s="196">
        <f t="shared" si="2"/>
        <v>749.76396103896104</v>
      </c>
      <c r="Q22" s="23"/>
      <c r="R22" s="667"/>
      <c r="S22" s="668"/>
      <c r="T22" s="21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pans="1:32" s="34" customFormat="1" ht="24.95" customHeight="1" x14ac:dyDescent="0.3">
      <c r="A23" s="431" t="s">
        <v>194</v>
      </c>
      <c r="B23" s="57" t="s">
        <v>51</v>
      </c>
      <c r="C23" s="433" t="str">
        <f>二月第二週!W5</f>
        <v>糙米飯</v>
      </c>
      <c r="D23" s="391" t="str">
        <f>二月第二週!W7</f>
        <v>黑胡椒雞肉(煮)</v>
      </c>
      <c r="E23" s="391" t="str">
        <f>二月第二週!W12</f>
        <v>九層豆干(滷)</v>
      </c>
      <c r="F23" s="391" t="str">
        <f>二月第二週!W17</f>
        <v>有機蔬菜</v>
      </c>
      <c r="G23" s="391" t="str">
        <f>二月第二週!W22</f>
        <v>蘿蔔排骨湯</v>
      </c>
      <c r="H23" s="200" t="str">
        <f>二月第二週!X27</f>
        <v>水果</v>
      </c>
      <c r="I23" s="200"/>
      <c r="J23" s="462">
        <v>6.5</v>
      </c>
      <c r="K23" s="462">
        <f>二月第二週!Y31</f>
        <v>2.9334415584415581</v>
      </c>
      <c r="L23" s="462">
        <f>二月第二週!Y32</f>
        <v>1.45</v>
      </c>
      <c r="M23" s="207">
        <v>2.5</v>
      </c>
      <c r="N23" s="207">
        <v>1</v>
      </c>
      <c r="O23" s="196">
        <f t="shared" si="2"/>
        <v>883.75811688311683</v>
      </c>
      <c r="Q23" s="23"/>
      <c r="R23" s="667"/>
      <c r="S23" s="668"/>
      <c r="T23" s="21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spans="1:32" s="34" customFormat="1" ht="24.95" customHeight="1" thickBot="1" x14ac:dyDescent="0.35">
      <c r="A24" s="429" t="s">
        <v>54</v>
      </c>
      <c r="B24" s="60" t="s">
        <v>42</v>
      </c>
      <c r="C24" s="434" t="str">
        <f>二月第二週!AD5</f>
        <v>白米飯</v>
      </c>
      <c r="D24" s="393" t="str">
        <f>二月第二週!AD7</f>
        <v>鐵板豬柳(炒)</v>
      </c>
      <c r="E24" s="393" t="str">
        <f>二月第二週!AD12</f>
        <v>醬燒豆腐(煮)</v>
      </c>
      <c r="F24" s="393" t="str">
        <f>二月第二週!AD17</f>
        <v>有機蔬菜</v>
      </c>
      <c r="G24" s="393" t="str">
        <f>二月第二週!AD22</f>
        <v>蔬菜蛋花湯</v>
      </c>
      <c r="H24" s="443" t="s">
        <v>358</v>
      </c>
      <c r="I24" s="443"/>
      <c r="J24" s="397">
        <v>6.5</v>
      </c>
      <c r="K24" s="397">
        <f>二月第二週!AF31</f>
        <v>2.6340259740259744</v>
      </c>
      <c r="L24" s="397">
        <f>二月第二週!AF32</f>
        <v>1.65</v>
      </c>
      <c r="M24" s="394">
        <v>2.5</v>
      </c>
      <c r="N24" s="395"/>
      <c r="O24" s="198">
        <f t="shared" si="2"/>
        <v>806.3019480519481</v>
      </c>
      <c r="Q24" s="23"/>
      <c r="R24" s="667"/>
      <c r="S24" s="668"/>
      <c r="T24" s="21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spans="1:32" ht="24.95" customHeight="1" thickTop="1" x14ac:dyDescent="0.3">
      <c r="A25" s="390" t="s">
        <v>235</v>
      </c>
      <c r="B25" s="55" t="s">
        <v>58</v>
      </c>
      <c r="C25" s="435" t="str">
        <f>二月第三週!B5</f>
        <v>白米飯</v>
      </c>
      <c r="D25" s="388" t="str">
        <f>二月第三週!B7</f>
        <v>咕咕雞(炸)</v>
      </c>
      <c r="E25" s="268" t="str">
        <f>二月第三週!B12</f>
        <v>毛豆炒蛋</v>
      </c>
      <c r="F25" s="268" t="str">
        <f>二月第三週!B17</f>
        <v>有機蔬菜</v>
      </c>
      <c r="G25" s="268" t="str">
        <f>二月第三週!B22</f>
        <v>蘿蔔排骨湯</v>
      </c>
      <c r="H25" s="205"/>
      <c r="I25" s="503" t="s">
        <v>445</v>
      </c>
      <c r="J25" s="467">
        <f>二月第三週!D30</f>
        <v>5.1764705882352944</v>
      </c>
      <c r="K25" s="467">
        <f>二月第三週!D31</f>
        <v>2.856103896103896</v>
      </c>
      <c r="L25" s="467">
        <f>二月第三週!D32</f>
        <v>1.6500000000000001</v>
      </c>
      <c r="M25" s="205">
        <v>2.5</v>
      </c>
      <c r="N25" s="205"/>
      <c r="O25" s="468">
        <f t="shared" ref="O25:O28" si="3">J25*70+K25*75+L25*25+M25*45+N25*60</f>
        <v>730.31073338426279</v>
      </c>
      <c r="Q25" s="660"/>
      <c r="R25" s="667"/>
      <c r="S25" s="668"/>
      <c r="T25" s="21"/>
      <c r="X25" s="20"/>
    </row>
    <row r="26" spans="1:32" ht="24.95" customHeight="1" x14ac:dyDescent="0.3">
      <c r="A26" s="390" t="s">
        <v>236</v>
      </c>
      <c r="B26" s="57" t="s">
        <v>59</v>
      </c>
      <c r="C26" s="432" t="str">
        <f>二月第三週!I5</f>
        <v>糙米飯</v>
      </c>
      <c r="D26" s="268" t="str">
        <f>二月第三週!I7</f>
        <v>蔥爆雞肉(炒)</v>
      </c>
      <c r="E26" s="261" t="str">
        <f>二月第三週!I12</f>
        <v>滷白菜(燴)</v>
      </c>
      <c r="F26" s="268" t="str">
        <f>二月第三週!I17</f>
        <v>時蔬青菜</v>
      </c>
      <c r="G26" s="268" t="str">
        <f>二月第三週!I22</f>
        <v>芋頭西米露</v>
      </c>
      <c r="H26" s="200" t="str">
        <f>二月第三週!J27</f>
        <v>水果</v>
      </c>
      <c r="I26" s="205"/>
      <c r="J26" s="398">
        <f>二月第三週!K30</f>
        <v>5.1212121212121211</v>
      </c>
      <c r="K26" s="396">
        <f>二月第三週!K31</f>
        <v>2.4285714285714288</v>
      </c>
      <c r="L26" s="398">
        <f>二月第三週!K32</f>
        <v>1.7000000000000002</v>
      </c>
      <c r="M26" s="199">
        <v>2.5</v>
      </c>
      <c r="N26" s="202">
        <v>1</v>
      </c>
      <c r="O26" s="196">
        <f t="shared" si="3"/>
        <v>755.62770562770561</v>
      </c>
      <c r="R26" s="667"/>
      <c r="S26" s="668"/>
      <c r="T26" s="21"/>
    </row>
    <row r="27" spans="1:32" ht="24.95" customHeight="1" x14ac:dyDescent="0.3">
      <c r="A27" s="390" t="s">
        <v>237</v>
      </c>
      <c r="B27" s="98" t="s">
        <v>50</v>
      </c>
      <c r="C27" s="505" t="s">
        <v>284</v>
      </c>
      <c r="D27" s="506"/>
      <c r="E27" s="506"/>
      <c r="F27" s="506"/>
      <c r="G27" s="507"/>
      <c r="H27" s="391"/>
      <c r="I27" s="391"/>
      <c r="J27" s="402"/>
      <c r="K27" s="396"/>
      <c r="L27" s="402"/>
      <c r="M27" s="392"/>
      <c r="N27" s="201"/>
      <c r="O27" s="196"/>
      <c r="R27" s="667"/>
      <c r="S27" s="668"/>
      <c r="T27" s="21"/>
    </row>
    <row r="28" spans="1:32" ht="24.95" customHeight="1" thickBot="1" x14ac:dyDescent="0.35">
      <c r="A28" s="390" t="s">
        <v>238</v>
      </c>
      <c r="B28" s="436" t="s">
        <v>51</v>
      </c>
      <c r="C28" s="280" t="str">
        <f>二月第三週!W5</f>
        <v>糙米飯</v>
      </c>
      <c r="D28" s="253" t="str">
        <f>二月第三週!W7</f>
        <v>韓式泡菜鍋(煮)</v>
      </c>
      <c r="E28" s="37" t="str">
        <f>二月第三週!W12</f>
        <v>芹菜豆干(煮)</v>
      </c>
      <c r="F28" s="37" t="str">
        <f>二月第三週!W17</f>
        <v>有機青菜</v>
      </c>
      <c r="G28" s="37" t="str">
        <f>二月第三週!W22</f>
        <v>黃瓜雞肉湯</v>
      </c>
      <c r="H28" s="37" t="str">
        <f>二月第三週!X27</f>
        <v>水果</v>
      </c>
      <c r="I28" s="37"/>
      <c r="J28" s="462">
        <f>二月第三週!Y30</f>
        <v>4.666666666666667</v>
      </c>
      <c r="K28" s="462">
        <f>二月第三週!Y31</f>
        <v>2.7928571428571427</v>
      </c>
      <c r="L28" s="462">
        <f>二月第三週!Y32</f>
        <v>1.45</v>
      </c>
      <c r="M28" s="389">
        <v>2.5</v>
      </c>
      <c r="N28" s="389">
        <v>1</v>
      </c>
      <c r="O28" s="196">
        <f t="shared" si="3"/>
        <v>744.88095238095241</v>
      </c>
      <c r="R28" s="667"/>
      <c r="S28" s="668"/>
      <c r="T28" s="21"/>
    </row>
    <row r="29" spans="1:32" s="19" customFormat="1" x14ac:dyDescent="0.25">
      <c r="A29" s="34"/>
      <c r="B29" s="34" t="s">
        <v>38</v>
      </c>
      <c r="C29" s="34"/>
      <c r="E29" s="19" t="s">
        <v>55</v>
      </c>
      <c r="G29" s="19" t="s">
        <v>56</v>
      </c>
      <c r="J29" s="19" t="s">
        <v>97</v>
      </c>
      <c r="K29" s="22"/>
      <c r="L29" s="22"/>
      <c r="M29" s="22"/>
      <c r="N29" s="22"/>
      <c r="O29" s="22"/>
      <c r="Q29" s="655"/>
      <c r="R29" s="493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1:32" s="20" customFormat="1" ht="21.75" customHeight="1" x14ac:dyDescent="0.25">
      <c r="A30" s="35"/>
      <c r="B30" s="16"/>
      <c r="C30" s="66"/>
      <c r="D30" s="66"/>
      <c r="E30" s="66"/>
      <c r="F30" s="66"/>
      <c r="G30" s="66"/>
      <c r="J30" s="23"/>
      <c r="K30" s="23"/>
      <c r="L30" s="23"/>
      <c r="M30" s="23"/>
      <c r="N30" s="23"/>
      <c r="O30" s="31"/>
    </row>
    <row r="31" spans="1:32" s="20" customFormat="1" ht="24.6" customHeight="1" x14ac:dyDescent="0.3">
      <c r="A31" s="35"/>
      <c r="B31" s="16"/>
      <c r="C31" s="23"/>
      <c r="D31" s="23"/>
      <c r="E31" s="23"/>
      <c r="F31" s="23"/>
      <c r="G31" s="23"/>
      <c r="J31" s="23"/>
      <c r="K31" s="23"/>
      <c r="L31" s="23"/>
      <c r="M31" s="23"/>
      <c r="N31" s="23"/>
      <c r="O31" s="31"/>
      <c r="P31" s="89"/>
      <c r="Q31" s="89"/>
      <c r="R31" s="89"/>
      <c r="S31" s="89"/>
      <c r="T31" s="89"/>
      <c r="U31" s="89"/>
      <c r="V31" s="89"/>
      <c r="W31" s="132"/>
      <c r="X31" s="499"/>
      <c r="Y31" s="499"/>
      <c r="Z31" s="338"/>
      <c r="AA31" s="28"/>
      <c r="AB31" s="28"/>
      <c r="AC31" s="504"/>
      <c r="AD31" s="504"/>
      <c r="AE31" s="77"/>
      <c r="AF31" s="77"/>
    </row>
    <row r="32" spans="1:32" s="19" customFormat="1" ht="24.6" customHeight="1" x14ac:dyDescent="0.3">
      <c r="A32" s="35"/>
      <c r="N32" s="32"/>
      <c r="P32" s="64"/>
      <c r="Q32" s="500"/>
      <c r="R32" s="500"/>
      <c r="S32" s="669"/>
      <c r="T32" s="101"/>
      <c r="U32" s="101"/>
      <c r="V32" s="101"/>
      <c r="W32" s="24"/>
      <c r="X32" s="24"/>
      <c r="Y32" s="24"/>
      <c r="Z32" s="499"/>
      <c r="AA32" s="499"/>
      <c r="AB32" s="499"/>
      <c r="AC32" s="499"/>
      <c r="AD32" s="499"/>
      <c r="AE32" s="499"/>
      <c r="AF32" s="499"/>
    </row>
    <row r="33" spans="1:32" s="19" customFormat="1" ht="24.6" customHeight="1" x14ac:dyDescent="0.3">
      <c r="A33" s="35"/>
      <c r="N33" s="32"/>
      <c r="P33" s="64"/>
      <c r="Q33" s="500"/>
      <c r="R33" s="500"/>
      <c r="S33" s="669"/>
      <c r="T33" s="132"/>
      <c r="U33" s="132"/>
      <c r="V33" s="132"/>
      <c r="W33" s="501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s="19" customFormat="1" ht="24.6" customHeight="1" x14ac:dyDescent="0.3">
      <c r="A34" s="35"/>
      <c r="B34" s="16"/>
      <c r="C34" s="15"/>
      <c r="D34" s="15"/>
      <c r="E34" s="15"/>
      <c r="F34" s="15"/>
      <c r="G34" s="15"/>
      <c r="H34" s="20"/>
      <c r="I34" s="20"/>
      <c r="J34" s="23"/>
      <c r="K34" s="23"/>
      <c r="L34" s="23"/>
      <c r="M34" s="23"/>
      <c r="N34" s="32"/>
      <c r="O34" s="31"/>
      <c r="P34" s="24"/>
      <c r="Q34" s="501"/>
      <c r="R34" s="501"/>
      <c r="S34" s="501"/>
      <c r="T34" s="24"/>
      <c r="U34" s="24"/>
      <c r="V34" s="24"/>
      <c r="W34" s="501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16.5" customHeight="1" x14ac:dyDescent="0.3">
      <c r="A35" s="36"/>
      <c r="B35" s="20"/>
      <c r="C35" s="17"/>
      <c r="D35" s="17"/>
      <c r="E35" s="23"/>
      <c r="F35" s="23"/>
      <c r="G35" s="23"/>
      <c r="H35" s="21"/>
      <c r="I35" s="21"/>
      <c r="J35" s="23"/>
      <c r="K35" s="23"/>
      <c r="L35" s="23"/>
      <c r="M35" s="23"/>
      <c r="N35" s="34"/>
      <c r="O35" s="31"/>
      <c r="P35" s="24"/>
      <c r="Q35" s="501"/>
      <c r="R35" s="501"/>
      <c r="S35" s="501"/>
      <c r="T35" s="501"/>
      <c r="U35" s="501"/>
      <c r="V35" s="501"/>
      <c r="W35" s="501"/>
      <c r="X35" s="20"/>
      <c r="Y35" s="20"/>
      <c r="AE35" s="24"/>
      <c r="AF35" s="24"/>
    </row>
    <row r="36" spans="1:32" x14ac:dyDescent="0.3">
      <c r="P36" s="24"/>
      <c r="Q36" s="501"/>
      <c r="R36" s="501"/>
      <c r="S36" s="501"/>
      <c r="T36" s="501"/>
      <c r="U36" s="501"/>
      <c r="V36" s="501"/>
      <c r="W36" s="501"/>
      <c r="X36" s="20"/>
      <c r="Y36" s="20"/>
      <c r="AB36" s="20"/>
      <c r="AC36" s="20"/>
      <c r="AD36" s="20"/>
      <c r="AE36" s="20"/>
      <c r="AF36" s="20"/>
    </row>
    <row r="37" spans="1:32" x14ac:dyDescent="0.3">
      <c r="P37" s="501"/>
      <c r="Q37" s="501"/>
      <c r="R37" s="501"/>
      <c r="S37" s="501"/>
      <c r="T37" s="501"/>
      <c r="U37" s="501"/>
      <c r="V37" s="501"/>
      <c r="W37" s="501"/>
      <c r="X37" s="20"/>
      <c r="Y37" s="20"/>
      <c r="Z37" s="20"/>
      <c r="AA37" s="20"/>
      <c r="AB37" s="20"/>
      <c r="AC37" s="20"/>
      <c r="AD37" s="20"/>
      <c r="AE37" s="20"/>
      <c r="AF37" s="20"/>
    </row>
    <row r="38" spans="1:32" ht="23.25" customHeight="1" x14ac:dyDescent="0.3">
      <c r="P38" s="24"/>
      <c r="Q38" s="501"/>
      <c r="R38" s="501"/>
      <c r="S38" s="501"/>
      <c r="T38" s="501"/>
      <c r="U38" s="501"/>
      <c r="V38" s="501"/>
      <c r="W38" s="20"/>
      <c r="X38" s="20"/>
      <c r="Y38" s="20"/>
      <c r="Z38" s="20"/>
      <c r="AA38" s="20"/>
      <c r="AB38" s="20"/>
      <c r="AC38" s="20"/>
      <c r="AD38" s="20"/>
      <c r="AE38" s="20"/>
      <c r="AF38" s="20"/>
    </row>
    <row r="39" spans="1:32" s="19" customFormat="1" ht="33.75" customHeight="1" x14ac:dyDescent="0.3">
      <c r="A39" s="34"/>
      <c r="C39" s="34"/>
      <c r="D39" s="34"/>
      <c r="E39" s="34"/>
      <c r="F39" s="34"/>
      <c r="G39" s="34"/>
      <c r="J39" s="34"/>
      <c r="K39" s="34"/>
      <c r="L39" s="34"/>
      <c r="M39" s="34"/>
      <c r="N39" s="32"/>
      <c r="O39" s="34"/>
      <c r="P39" s="24"/>
      <c r="Q39" s="501"/>
      <c r="R39" s="501"/>
      <c r="S39" s="501"/>
      <c r="T39" s="501"/>
      <c r="U39" s="501"/>
      <c r="V39" s="501"/>
      <c r="W39" s="20"/>
      <c r="X39" s="20"/>
      <c r="Y39" s="20"/>
      <c r="Z39" s="20"/>
      <c r="AA39" s="20"/>
      <c r="AB39" s="20"/>
      <c r="AC39" s="20"/>
      <c r="AD39" s="20"/>
      <c r="AE39" s="20"/>
      <c r="AF39" s="20"/>
    </row>
    <row r="40" spans="1:32" x14ac:dyDescent="0.3">
      <c r="P40" s="24"/>
      <c r="Q40" s="501"/>
      <c r="R40" s="501"/>
      <c r="S40" s="501"/>
      <c r="T40" s="501"/>
      <c r="U40" s="501"/>
      <c r="V40" s="501"/>
      <c r="W40" s="20"/>
      <c r="X40" s="20"/>
      <c r="Y40" s="20"/>
      <c r="Z40" s="20"/>
      <c r="AA40" s="20"/>
      <c r="AB40" s="20"/>
      <c r="AC40" s="20"/>
      <c r="AD40" s="20"/>
      <c r="AE40" s="19"/>
      <c r="AF40" s="19"/>
    </row>
    <row r="41" spans="1:32" x14ac:dyDescent="0.3">
      <c r="P41" s="64"/>
      <c r="Q41" s="501"/>
      <c r="R41" s="501"/>
      <c r="S41" s="501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19"/>
      <c r="AF41" s="19"/>
    </row>
    <row r="42" spans="1:32" x14ac:dyDescent="0.3">
      <c r="P42" s="20"/>
      <c r="Q42" s="501"/>
      <c r="R42" s="501"/>
      <c r="S42" s="501"/>
      <c r="T42" s="20"/>
      <c r="U42" s="20"/>
      <c r="V42" s="20"/>
      <c r="W42" s="20"/>
      <c r="X42" s="20"/>
      <c r="Y42" s="20"/>
      <c r="Z42" s="20"/>
      <c r="AA42" s="20"/>
    </row>
    <row r="43" spans="1:32" x14ac:dyDescent="0.3"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32" x14ac:dyDescent="0.3">
      <c r="P44" s="670"/>
    </row>
    <row r="45" spans="1:32" ht="32.25" x14ac:dyDescent="0.3">
      <c r="P45" s="64"/>
      <c r="Q45" s="500"/>
      <c r="R45" s="500"/>
      <c r="S45" s="669"/>
      <c r="T45" s="101"/>
      <c r="U45" s="101"/>
      <c r="V45" s="101"/>
      <c r="Z45" s="499"/>
      <c r="AA45" s="499"/>
      <c r="AB45" s="499"/>
    </row>
    <row r="46" spans="1:32" ht="32.25" x14ac:dyDescent="0.3">
      <c r="P46" s="64"/>
      <c r="Q46" s="500"/>
      <c r="R46" s="500"/>
      <c r="S46" s="669"/>
      <c r="T46" s="132"/>
      <c r="U46" s="132"/>
      <c r="V46" s="132"/>
      <c r="W46" s="501"/>
    </row>
    <row r="47" spans="1:32" x14ac:dyDescent="0.3">
      <c r="P47" s="24"/>
      <c r="Q47" s="501"/>
      <c r="R47" s="501"/>
      <c r="S47" s="501"/>
      <c r="W47" s="501"/>
    </row>
    <row r="48" spans="1:32" x14ac:dyDescent="0.3">
      <c r="P48" s="24"/>
      <c r="Q48" s="501"/>
      <c r="R48" s="501"/>
      <c r="S48" s="501"/>
      <c r="T48" s="501"/>
      <c r="U48" s="501"/>
      <c r="V48" s="501"/>
      <c r="W48" s="501"/>
      <c r="X48" s="20"/>
      <c r="Y48" s="20"/>
    </row>
    <row r="49" spans="16:28" x14ac:dyDescent="0.3">
      <c r="P49" s="24"/>
      <c r="Q49" s="501"/>
      <c r="R49" s="501"/>
      <c r="S49" s="501"/>
      <c r="T49" s="501"/>
      <c r="U49" s="501"/>
      <c r="V49" s="501"/>
      <c r="W49" s="501"/>
      <c r="X49" s="20"/>
      <c r="Y49" s="20"/>
      <c r="AB49" s="20"/>
    </row>
    <row r="50" spans="16:28" x14ac:dyDescent="0.3">
      <c r="P50" s="501"/>
      <c r="Q50" s="501"/>
      <c r="R50" s="501"/>
      <c r="S50" s="501"/>
      <c r="T50" s="501"/>
      <c r="U50" s="501"/>
      <c r="V50" s="501"/>
      <c r="W50" s="501"/>
      <c r="X50" s="20"/>
      <c r="Y50" s="20"/>
      <c r="Z50" s="20"/>
      <c r="AA50" s="20"/>
      <c r="AB50" s="20"/>
    </row>
    <row r="51" spans="16:28" x14ac:dyDescent="0.3">
      <c r="P51" s="24"/>
      <c r="Q51" s="501"/>
      <c r="R51" s="501"/>
      <c r="S51" s="501"/>
      <c r="T51" s="501"/>
      <c r="U51" s="501"/>
      <c r="V51" s="501"/>
      <c r="W51" s="20"/>
      <c r="X51" s="20"/>
      <c r="Y51" s="20"/>
      <c r="Z51" s="20"/>
      <c r="AA51" s="20"/>
      <c r="AB51" s="20"/>
    </row>
    <row r="52" spans="16:28" x14ac:dyDescent="0.3">
      <c r="P52" s="24"/>
      <c r="Q52" s="501"/>
      <c r="R52" s="501"/>
      <c r="S52" s="501"/>
      <c r="T52" s="501"/>
      <c r="U52" s="501"/>
      <c r="V52" s="501"/>
      <c r="W52" s="20"/>
      <c r="X52" s="20"/>
      <c r="Y52" s="20"/>
      <c r="Z52" s="20"/>
      <c r="AA52" s="20"/>
      <c r="AB52" s="20"/>
    </row>
    <row r="53" spans="16:28" x14ac:dyDescent="0.3">
      <c r="P53" s="24"/>
      <c r="Q53" s="501"/>
      <c r="R53" s="501"/>
      <c r="S53" s="501"/>
      <c r="T53" s="501"/>
      <c r="U53" s="501"/>
      <c r="V53" s="501"/>
      <c r="W53" s="20"/>
      <c r="X53" s="20"/>
      <c r="Y53" s="20"/>
      <c r="Z53" s="20"/>
      <c r="AA53" s="20"/>
      <c r="AB53" s="20"/>
    </row>
    <row r="54" spans="16:28" x14ac:dyDescent="0.3">
      <c r="P54" s="24"/>
      <c r="Q54" s="501"/>
      <c r="R54" s="501"/>
      <c r="S54" s="501"/>
      <c r="T54" s="20"/>
      <c r="U54" s="20"/>
      <c r="V54" s="20"/>
      <c r="W54" s="20"/>
      <c r="X54" s="20"/>
      <c r="Y54" s="20"/>
      <c r="Z54" s="20"/>
      <c r="AA54" s="20"/>
      <c r="AB54" s="20"/>
    </row>
    <row r="55" spans="16:28" x14ac:dyDescent="0.3">
      <c r="P55" s="64"/>
      <c r="Q55" s="501"/>
      <c r="R55" s="501"/>
      <c r="S55" s="501"/>
      <c r="T55" s="20"/>
      <c r="U55" s="20"/>
      <c r="V55" s="20"/>
      <c r="W55" s="20"/>
      <c r="X55" s="20"/>
      <c r="Y55" s="20"/>
      <c r="Z55" s="20"/>
      <c r="AA55" s="20"/>
    </row>
    <row r="56" spans="16:28" x14ac:dyDescent="0.3">
      <c r="P56" s="20"/>
      <c r="Q56" s="501"/>
      <c r="R56" s="501"/>
      <c r="S56" s="501"/>
      <c r="T56" s="20"/>
      <c r="U56" s="20"/>
      <c r="V56" s="20"/>
      <c r="W56" s="20"/>
      <c r="X56" s="20"/>
      <c r="Y56" s="20"/>
      <c r="Z56" s="20"/>
    </row>
  </sheetData>
  <mergeCells count="5">
    <mergeCell ref="C27:G27"/>
    <mergeCell ref="A1:O1"/>
    <mergeCell ref="D2:F2"/>
    <mergeCell ref="A17:O17"/>
    <mergeCell ref="C14:D14"/>
  </mergeCells>
  <phoneticPr fontId="1" type="noConversion"/>
  <printOptions horizontalCentered="1" verticalCentered="1"/>
  <pageMargins left="0" right="0" top="0" bottom="0" header="0" footer="0"/>
  <pageSetup paperSize="9" scale="7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2"/>
  <sheetViews>
    <sheetView zoomScale="80" zoomScaleNormal="80" workbookViewId="0">
      <selection activeCell="P5" sqref="P5:P16"/>
    </sheetView>
  </sheetViews>
  <sheetFormatPr defaultRowHeight="16.5" x14ac:dyDescent="0.25"/>
  <cols>
    <col min="1" max="3" width="9" style="67"/>
    <col min="4" max="4" width="9.625" style="67" customWidth="1"/>
    <col min="5" max="7" width="5.625" style="67" hidden="1" customWidth="1"/>
    <col min="8" max="8" width="5.625" style="67" customWidth="1"/>
    <col min="9" max="11" width="9" style="67"/>
    <col min="12" max="14" width="5.625" style="67" hidden="1" customWidth="1"/>
    <col min="15" max="15" width="5.625" style="67" customWidth="1"/>
    <col min="16" max="18" width="9" style="67"/>
    <col min="19" max="21" width="5.625" style="67" hidden="1" customWidth="1"/>
    <col min="22" max="22" width="5.625" style="67" customWidth="1"/>
    <col min="23" max="25" width="9" style="67"/>
    <col min="26" max="28" width="5.625" style="67" hidden="1" customWidth="1"/>
    <col min="29" max="29" width="5.625" style="67" customWidth="1"/>
    <col min="30" max="32" width="9" style="67"/>
    <col min="33" max="35" width="5.625" style="67" hidden="1" customWidth="1"/>
    <col min="36" max="36" width="5.625" style="67" customWidth="1"/>
    <col min="37" max="16384" width="9" style="67"/>
  </cols>
  <sheetData>
    <row r="1" spans="1:62" s="287" customFormat="1" ht="28.5" customHeight="1" x14ac:dyDescent="0.25">
      <c r="A1" s="528" t="s">
        <v>454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289"/>
      <c r="AL1" s="289"/>
      <c r="AM1" s="289"/>
      <c r="AN1" s="289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</row>
    <row r="2" spans="1:62" ht="17.25" thickBot="1" x14ac:dyDescent="0.3">
      <c r="A2" s="161" t="s">
        <v>215</v>
      </c>
      <c r="B2" s="162"/>
      <c r="C2" s="162"/>
      <c r="D2" s="162"/>
      <c r="E2" s="287"/>
      <c r="F2" s="287"/>
      <c r="G2" s="287"/>
      <c r="H2" s="162"/>
      <c r="I2" s="162"/>
      <c r="J2" s="162"/>
      <c r="K2" s="162"/>
      <c r="L2" s="287"/>
      <c r="M2" s="287"/>
      <c r="N2" s="287"/>
      <c r="O2" s="162"/>
      <c r="P2" s="162"/>
      <c r="Q2" s="162"/>
      <c r="R2" s="162"/>
      <c r="S2" s="287"/>
      <c r="T2" s="287"/>
      <c r="U2" s="287"/>
      <c r="V2" s="162"/>
      <c r="W2" s="653" t="s">
        <v>145</v>
      </c>
      <c r="X2" s="654"/>
      <c r="Y2" s="654"/>
      <c r="Z2" s="287"/>
      <c r="AA2" s="287"/>
      <c r="AB2" s="287"/>
      <c r="AC2" s="162"/>
      <c r="AD2" s="653" t="s">
        <v>146</v>
      </c>
      <c r="AE2" s="653"/>
      <c r="AF2" s="653"/>
      <c r="AG2" s="287"/>
      <c r="AH2" s="287"/>
      <c r="AI2" s="287"/>
      <c r="AJ2" s="162"/>
    </row>
    <row r="3" spans="1:62" s="104" customFormat="1" ht="24" customHeight="1" thickBot="1" x14ac:dyDescent="0.3">
      <c r="A3" s="306" t="s">
        <v>239</v>
      </c>
      <c r="B3" s="536" t="s">
        <v>267</v>
      </c>
      <c r="C3" s="537"/>
      <c r="D3" s="533" t="s">
        <v>240</v>
      </c>
      <c r="E3" s="534"/>
      <c r="F3" s="534"/>
      <c r="G3" s="534"/>
      <c r="H3" s="535"/>
      <c r="I3" s="536">
        <v>45349</v>
      </c>
      <c r="J3" s="537"/>
      <c r="K3" s="533" t="s">
        <v>241</v>
      </c>
      <c r="L3" s="534"/>
      <c r="M3" s="534"/>
      <c r="N3" s="534"/>
      <c r="O3" s="535"/>
      <c r="P3" s="536" t="s">
        <v>268</v>
      </c>
      <c r="Q3" s="537"/>
      <c r="R3" s="585" t="s">
        <v>242</v>
      </c>
      <c r="S3" s="586"/>
      <c r="T3" s="586"/>
      <c r="U3" s="586"/>
      <c r="V3" s="587"/>
      <c r="W3" s="536">
        <v>45351</v>
      </c>
      <c r="X3" s="537"/>
      <c r="Y3" s="533" t="s">
        <v>243</v>
      </c>
      <c r="Z3" s="534"/>
      <c r="AA3" s="534"/>
      <c r="AB3" s="534"/>
      <c r="AC3" s="535"/>
      <c r="AD3" s="536"/>
      <c r="AE3" s="537"/>
      <c r="AF3" s="525"/>
      <c r="AG3" s="526"/>
      <c r="AH3" s="526"/>
      <c r="AI3" s="526"/>
      <c r="AJ3" s="527"/>
      <c r="AK3" s="307"/>
      <c r="AL3" s="308"/>
      <c r="AM3" s="94"/>
      <c r="AN3" s="303"/>
      <c r="AO3" s="290"/>
      <c r="AP3" s="309"/>
      <c r="AQ3" s="309"/>
      <c r="AR3" s="46"/>
      <c r="AS3" s="46"/>
      <c r="AT3" s="46"/>
      <c r="AU3" s="157"/>
      <c r="AV3" s="305"/>
      <c r="AW3" s="305"/>
      <c r="AX3" s="310"/>
      <c r="AY3" s="310"/>
      <c r="AZ3" s="156"/>
      <c r="BA3" s="305"/>
      <c r="BB3" s="309"/>
    </row>
    <row r="4" spans="1:62" x14ac:dyDescent="0.25">
      <c r="A4" s="163" t="s">
        <v>147</v>
      </c>
      <c r="B4" s="4" t="s">
        <v>64</v>
      </c>
      <c r="C4" s="2" t="s">
        <v>82</v>
      </c>
      <c r="D4" s="2" t="s">
        <v>18</v>
      </c>
      <c r="E4" s="316" t="s">
        <v>244</v>
      </c>
      <c r="F4" s="316" t="s">
        <v>245</v>
      </c>
      <c r="G4" s="316" t="s">
        <v>246</v>
      </c>
      <c r="H4" s="3" t="s">
        <v>2</v>
      </c>
      <c r="I4" s="4" t="s">
        <v>64</v>
      </c>
      <c r="J4" s="2" t="s">
        <v>82</v>
      </c>
      <c r="K4" s="2" t="s">
        <v>18</v>
      </c>
      <c r="L4" s="316" t="s">
        <v>244</v>
      </c>
      <c r="M4" s="316" t="s">
        <v>245</v>
      </c>
      <c r="N4" s="316" t="s">
        <v>246</v>
      </c>
      <c r="O4" s="3" t="s">
        <v>1</v>
      </c>
      <c r="P4" s="4" t="s">
        <v>64</v>
      </c>
      <c r="Q4" s="2" t="s">
        <v>82</v>
      </c>
      <c r="R4" s="2" t="s">
        <v>90</v>
      </c>
      <c r="S4" s="316" t="s">
        <v>244</v>
      </c>
      <c r="T4" s="316" t="s">
        <v>245</v>
      </c>
      <c r="U4" s="316" t="s">
        <v>246</v>
      </c>
      <c r="V4" s="3" t="s">
        <v>2</v>
      </c>
      <c r="W4" s="4" t="s">
        <v>216</v>
      </c>
      <c r="X4" s="165" t="s">
        <v>148</v>
      </c>
      <c r="Y4" s="2" t="s">
        <v>217</v>
      </c>
      <c r="Z4" s="316" t="s">
        <v>244</v>
      </c>
      <c r="AA4" s="316" t="s">
        <v>245</v>
      </c>
      <c r="AB4" s="316" t="s">
        <v>246</v>
      </c>
      <c r="AC4" s="237" t="s">
        <v>218</v>
      </c>
      <c r="AD4" s="164" t="s">
        <v>216</v>
      </c>
      <c r="AE4" s="165" t="s">
        <v>148</v>
      </c>
      <c r="AF4" s="165" t="s">
        <v>217</v>
      </c>
      <c r="AG4" s="316" t="s">
        <v>244</v>
      </c>
      <c r="AH4" s="316" t="s">
        <v>245</v>
      </c>
      <c r="AI4" s="316" t="s">
        <v>246</v>
      </c>
      <c r="AJ4" s="235" t="s">
        <v>218</v>
      </c>
    </row>
    <row r="5" spans="1:62" ht="16.5" customHeight="1" x14ac:dyDescent="0.25">
      <c r="A5" s="645" t="s">
        <v>7</v>
      </c>
      <c r="B5" s="531" t="s">
        <v>135</v>
      </c>
      <c r="C5" s="53" t="s">
        <v>136</v>
      </c>
      <c r="D5" s="53">
        <v>100</v>
      </c>
      <c r="E5" s="317">
        <f>D5/20</f>
        <v>5</v>
      </c>
      <c r="F5" s="317"/>
      <c r="G5" s="317"/>
      <c r="H5" s="248"/>
      <c r="I5" s="531" t="s">
        <v>40</v>
      </c>
      <c r="J5" s="80" t="s">
        <v>67</v>
      </c>
      <c r="K5" s="33">
        <v>80</v>
      </c>
      <c r="L5" s="317">
        <f>K5/20</f>
        <v>4</v>
      </c>
      <c r="M5" s="317"/>
      <c r="N5" s="317"/>
      <c r="O5" s="249"/>
      <c r="P5" s="588" t="s">
        <v>269</v>
      </c>
      <c r="Q5" s="80"/>
      <c r="R5" s="80"/>
      <c r="S5" s="317"/>
      <c r="T5" s="317"/>
      <c r="U5" s="317"/>
      <c r="V5" s="250"/>
      <c r="W5" s="531" t="s">
        <v>151</v>
      </c>
      <c r="X5" s="53" t="s">
        <v>150</v>
      </c>
      <c r="Y5" s="53">
        <v>80</v>
      </c>
      <c r="Z5" s="317">
        <f>Y5/20</f>
        <v>4</v>
      </c>
      <c r="AA5" s="317"/>
      <c r="AB5" s="317"/>
      <c r="AC5" s="250"/>
      <c r="AD5" s="531"/>
      <c r="AE5" s="53"/>
      <c r="AF5" s="53"/>
      <c r="AG5" s="317">
        <f>AF5/20</f>
        <v>0</v>
      </c>
      <c r="AH5" s="317"/>
      <c r="AI5" s="317"/>
      <c r="AJ5" s="248"/>
    </row>
    <row r="6" spans="1:62" x14ac:dyDescent="0.25">
      <c r="A6" s="645"/>
      <c r="B6" s="532"/>
      <c r="C6" s="53"/>
      <c r="D6" s="33"/>
      <c r="E6" s="317"/>
      <c r="F6" s="317"/>
      <c r="G6" s="317"/>
      <c r="H6" s="248"/>
      <c r="I6" s="532"/>
      <c r="J6" s="160" t="s">
        <v>137</v>
      </c>
      <c r="K6" s="33">
        <v>20</v>
      </c>
      <c r="L6" s="317"/>
      <c r="M6" s="317"/>
      <c r="N6" s="317"/>
      <c r="O6" s="249"/>
      <c r="P6" s="589"/>
      <c r="Q6" s="145"/>
      <c r="R6" s="146"/>
      <c r="S6" s="317"/>
      <c r="T6" s="317"/>
      <c r="U6" s="317"/>
      <c r="V6" s="250"/>
      <c r="W6" s="532"/>
      <c r="X6" s="6" t="s">
        <v>152</v>
      </c>
      <c r="Y6" s="53">
        <v>20</v>
      </c>
      <c r="Z6" s="317"/>
      <c r="AA6" s="317"/>
      <c r="AB6" s="317"/>
      <c r="AC6" s="250"/>
      <c r="AD6" s="532"/>
      <c r="AE6" s="53"/>
      <c r="AF6" s="53"/>
      <c r="AG6" s="317"/>
      <c r="AH6" s="317"/>
      <c r="AI6" s="317"/>
      <c r="AJ6" s="248"/>
    </row>
    <row r="7" spans="1:62" ht="16.5" customHeight="1" x14ac:dyDescent="0.25">
      <c r="A7" s="645" t="s">
        <v>8</v>
      </c>
      <c r="B7" s="522" t="s">
        <v>421</v>
      </c>
      <c r="C7" s="29" t="s">
        <v>438</v>
      </c>
      <c r="D7" s="6">
        <v>80</v>
      </c>
      <c r="E7" s="53"/>
      <c r="F7" s="489">
        <f>D7*0.65/35</f>
        <v>1.4857142857142858</v>
      </c>
      <c r="G7" s="323"/>
      <c r="H7" s="248"/>
      <c r="I7" s="639" t="s">
        <v>346</v>
      </c>
      <c r="J7" s="53" t="s">
        <v>37</v>
      </c>
      <c r="K7" s="53">
        <v>20</v>
      </c>
      <c r="L7" s="318"/>
      <c r="M7" s="318"/>
      <c r="N7" s="318">
        <f>K7/100</f>
        <v>0.2</v>
      </c>
      <c r="O7" s="249"/>
      <c r="P7" s="589"/>
      <c r="Q7" s="145"/>
      <c r="R7" s="146"/>
      <c r="S7" s="318"/>
      <c r="T7" s="318"/>
      <c r="U7" s="318"/>
      <c r="V7" s="250"/>
      <c r="W7" s="588" t="s">
        <v>291</v>
      </c>
      <c r="X7" s="404" t="s">
        <v>292</v>
      </c>
      <c r="Y7" s="141">
        <v>15</v>
      </c>
      <c r="Z7" s="53"/>
      <c r="AA7" s="405"/>
      <c r="AB7" s="139">
        <f>Y7/100</f>
        <v>0.15</v>
      </c>
      <c r="AC7" s="406"/>
      <c r="AD7" s="588"/>
      <c r="AE7" s="29"/>
      <c r="AF7" s="29"/>
      <c r="AG7" s="318"/>
      <c r="AH7" s="318"/>
      <c r="AI7" s="318"/>
      <c r="AJ7" s="248"/>
    </row>
    <row r="8" spans="1:62" x14ac:dyDescent="0.25">
      <c r="A8" s="646"/>
      <c r="B8" s="610"/>
      <c r="C8" s="29" t="s">
        <v>422</v>
      </c>
      <c r="D8" s="6">
        <v>40</v>
      </c>
      <c r="E8" s="53"/>
      <c r="F8" s="489"/>
      <c r="G8" s="323"/>
      <c r="H8" s="248"/>
      <c r="I8" s="639"/>
      <c r="J8" s="53" t="s">
        <v>116</v>
      </c>
      <c r="K8" s="53">
        <v>5</v>
      </c>
      <c r="L8" s="319"/>
      <c r="M8" s="319"/>
      <c r="N8" s="318">
        <f>K8/100</f>
        <v>0.05</v>
      </c>
      <c r="O8" s="249"/>
      <c r="P8" s="589"/>
      <c r="Q8" s="145"/>
      <c r="R8" s="146"/>
      <c r="S8" s="319"/>
      <c r="T8" s="319"/>
      <c r="U8" s="318"/>
      <c r="V8" s="250"/>
      <c r="W8" s="589"/>
      <c r="X8" s="141" t="s">
        <v>159</v>
      </c>
      <c r="Y8" s="141">
        <v>10</v>
      </c>
      <c r="Z8" s="33"/>
      <c r="AA8" s="405"/>
      <c r="AB8" s="139">
        <f>Y8/100</f>
        <v>0.1</v>
      </c>
      <c r="AC8" s="406"/>
      <c r="AD8" s="589"/>
      <c r="AE8" s="33"/>
      <c r="AF8" s="29"/>
      <c r="AG8" s="319"/>
      <c r="AH8" s="319"/>
      <c r="AI8" s="318"/>
      <c r="AJ8" s="248"/>
    </row>
    <row r="9" spans="1:62" x14ac:dyDescent="0.25">
      <c r="A9" s="646"/>
      <c r="B9" s="610"/>
      <c r="C9" s="29" t="s">
        <v>27</v>
      </c>
      <c r="D9" s="6">
        <v>40</v>
      </c>
      <c r="E9" s="53"/>
      <c r="F9" s="489"/>
      <c r="G9" s="323">
        <f>D9/100</f>
        <v>0.4</v>
      </c>
      <c r="H9" s="248"/>
      <c r="I9" s="639"/>
      <c r="J9" s="53" t="s">
        <v>324</v>
      </c>
      <c r="K9" s="53">
        <v>100</v>
      </c>
      <c r="L9" s="319"/>
      <c r="M9" s="318">
        <f>K9*0.65/35</f>
        <v>1.8571428571428572</v>
      </c>
      <c r="N9" s="319"/>
      <c r="O9" s="249"/>
      <c r="P9" s="589"/>
      <c r="Q9" s="145"/>
      <c r="R9" s="146"/>
      <c r="S9" s="319"/>
      <c r="T9" s="318"/>
      <c r="U9" s="319"/>
      <c r="V9" s="250"/>
      <c r="W9" s="589"/>
      <c r="X9" s="141" t="s">
        <v>43</v>
      </c>
      <c r="Y9" s="141">
        <v>60</v>
      </c>
      <c r="Z9" s="33"/>
      <c r="AA9" s="454">
        <f>Y9*0.8/35</f>
        <v>1.3714285714285714</v>
      </c>
      <c r="AB9" s="455"/>
      <c r="AC9" s="127"/>
      <c r="AD9" s="589"/>
      <c r="AE9" s="29"/>
      <c r="AF9" s="29"/>
      <c r="AG9" s="319"/>
      <c r="AH9" s="318"/>
      <c r="AI9" s="319"/>
      <c r="AJ9" s="248"/>
    </row>
    <row r="10" spans="1:62" x14ac:dyDescent="0.25">
      <c r="A10" s="646"/>
      <c r="B10" s="610"/>
      <c r="C10" s="53"/>
      <c r="D10" s="53"/>
      <c r="E10" s="53"/>
      <c r="F10" s="489"/>
      <c r="G10" s="323"/>
      <c r="H10" s="248"/>
      <c r="I10" s="639"/>
      <c r="J10" s="134"/>
      <c r="K10" s="232"/>
      <c r="L10" s="320"/>
      <c r="M10" s="318"/>
      <c r="N10" s="319"/>
      <c r="O10" s="249"/>
      <c r="P10" s="589"/>
      <c r="Q10" s="233"/>
      <c r="R10" s="84"/>
      <c r="S10" s="320"/>
      <c r="T10" s="318"/>
      <c r="U10" s="319"/>
      <c r="V10" s="250"/>
      <c r="W10" s="589"/>
      <c r="X10" s="139" t="s">
        <v>347</v>
      </c>
      <c r="Y10" s="139">
        <v>20</v>
      </c>
      <c r="Z10" s="33">
        <f>Y10/30</f>
        <v>0.66666666666666663</v>
      </c>
      <c r="AA10" s="454"/>
      <c r="AB10" s="455"/>
      <c r="AC10" s="456"/>
      <c r="AD10" s="589"/>
      <c r="AE10" s="134"/>
      <c r="AF10" s="29"/>
      <c r="AG10" s="320"/>
      <c r="AH10" s="318"/>
      <c r="AI10" s="319"/>
      <c r="AJ10" s="248"/>
    </row>
    <row r="11" spans="1:62" ht="16.5" customHeight="1" x14ac:dyDescent="0.25">
      <c r="A11" s="646"/>
      <c r="B11" s="611"/>
      <c r="C11" s="80"/>
      <c r="D11" s="53"/>
      <c r="E11" s="53"/>
      <c r="F11" s="490"/>
      <c r="G11" s="324"/>
      <c r="H11" s="248"/>
      <c r="I11" s="640"/>
      <c r="J11" s="134"/>
      <c r="K11" s="29"/>
      <c r="L11" s="318"/>
      <c r="M11" s="318"/>
      <c r="N11" s="319"/>
      <c r="O11" s="249"/>
      <c r="P11" s="589"/>
      <c r="Q11" s="160"/>
      <c r="R11" s="80"/>
      <c r="S11" s="318"/>
      <c r="T11" s="318"/>
      <c r="U11" s="319"/>
      <c r="V11" s="250"/>
      <c r="W11" s="590"/>
      <c r="X11" s="139"/>
      <c r="Y11" s="139"/>
      <c r="Z11" s="33"/>
      <c r="AA11" s="454"/>
      <c r="AB11" s="455"/>
      <c r="AC11" s="127"/>
      <c r="AD11" s="590"/>
      <c r="AE11" s="134"/>
      <c r="AF11" s="29"/>
      <c r="AG11" s="318"/>
      <c r="AH11" s="318"/>
      <c r="AI11" s="319"/>
      <c r="AJ11" s="248"/>
    </row>
    <row r="12" spans="1:62" ht="16.5" customHeight="1" x14ac:dyDescent="0.25">
      <c r="A12" s="645" t="s">
        <v>160</v>
      </c>
      <c r="B12" s="588" t="s">
        <v>342</v>
      </c>
      <c r="C12" s="141" t="s">
        <v>94</v>
      </c>
      <c r="D12" s="140">
        <v>15</v>
      </c>
      <c r="E12" s="321">
        <f>D12/85</f>
        <v>0.17647058823529413</v>
      </c>
      <c r="F12" s="322"/>
      <c r="G12" s="323"/>
      <c r="H12" s="248"/>
      <c r="I12" s="641" t="s">
        <v>223</v>
      </c>
      <c r="J12" s="106" t="s">
        <v>88</v>
      </c>
      <c r="K12" s="72">
        <v>60</v>
      </c>
      <c r="L12" s="321"/>
      <c r="M12" s="322"/>
      <c r="N12" s="323">
        <f>K12/100</f>
        <v>0.6</v>
      </c>
      <c r="O12" s="249"/>
      <c r="P12" s="589"/>
      <c r="Q12" s="160"/>
      <c r="R12" s="80"/>
      <c r="S12" s="321"/>
      <c r="T12" s="322"/>
      <c r="U12" s="323"/>
      <c r="V12" s="250"/>
      <c r="W12" s="588" t="s">
        <v>348</v>
      </c>
      <c r="X12" s="133" t="s">
        <v>28</v>
      </c>
      <c r="Y12" s="133">
        <v>15</v>
      </c>
      <c r="Z12" s="72"/>
      <c r="AA12" s="72"/>
      <c r="AB12" s="139">
        <f>Y12/100</f>
        <v>0.15</v>
      </c>
      <c r="AC12" s="407"/>
      <c r="AD12" s="642"/>
      <c r="AE12" s="7"/>
      <c r="AF12" s="53"/>
      <c r="AG12" s="321"/>
      <c r="AH12" s="322"/>
      <c r="AI12" s="323"/>
      <c r="AJ12" s="248"/>
      <c r="AK12" s="609"/>
      <c r="AL12" s="227"/>
      <c r="AM12" s="228"/>
    </row>
    <row r="13" spans="1:62" ht="16.5" customHeight="1" x14ac:dyDescent="0.25">
      <c r="A13" s="646"/>
      <c r="B13" s="589"/>
      <c r="C13" s="238" t="s">
        <v>91</v>
      </c>
      <c r="D13" s="141">
        <v>25</v>
      </c>
      <c r="E13" s="321"/>
      <c r="F13" s="323">
        <f>D13/55</f>
        <v>0.45454545454545453</v>
      </c>
      <c r="G13" s="323"/>
      <c r="H13" s="248"/>
      <c r="I13" s="615"/>
      <c r="J13" s="106" t="s">
        <v>31</v>
      </c>
      <c r="K13" s="72">
        <v>20</v>
      </c>
      <c r="L13" s="321"/>
      <c r="M13" s="323">
        <f>K13/35</f>
        <v>0.5714285714285714</v>
      </c>
      <c r="N13" s="323"/>
      <c r="O13" s="249"/>
      <c r="P13" s="589"/>
      <c r="Q13" s="160"/>
      <c r="R13" s="80"/>
      <c r="S13" s="321"/>
      <c r="T13" s="323"/>
      <c r="U13" s="323"/>
      <c r="V13" s="250"/>
      <c r="W13" s="589"/>
      <c r="X13" s="29" t="s">
        <v>295</v>
      </c>
      <c r="Y13" s="133">
        <v>30</v>
      </c>
      <c r="Z13" s="72"/>
      <c r="AA13" s="139">
        <f>Y13/35</f>
        <v>0.8571428571428571</v>
      </c>
      <c r="AB13" s="139"/>
      <c r="AC13" s="407"/>
      <c r="AD13" s="642"/>
      <c r="AE13" s="6"/>
      <c r="AF13" s="53"/>
      <c r="AG13" s="321"/>
      <c r="AH13" s="323"/>
      <c r="AI13" s="323"/>
      <c r="AJ13" s="248"/>
      <c r="AK13" s="609"/>
      <c r="AL13" s="229"/>
      <c r="AM13" s="227"/>
    </row>
    <row r="14" spans="1:62" ht="16.5" customHeight="1" x14ac:dyDescent="0.25">
      <c r="A14" s="646"/>
      <c r="B14" s="589"/>
      <c r="C14" s="7" t="s">
        <v>24</v>
      </c>
      <c r="D14" s="141">
        <v>20</v>
      </c>
      <c r="E14" s="323"/>
      <c r="F14" s="323"/>
      <c r="G14" s="323">
        <f>D14/100</f>
        <v>0.2</v>
      </c>
      <c r="H14" s="248"/>
      <c r="I14" s="615"/>
      <c r="J14" s="72" t="s">
        <v>44</v>
      </c>
      <c r="K14" s="72">
        <v>5</v>
      </c>
      <c r="L14" s="323"/>
      <c r="M14" s="323"/>
      <c r="N14" s="323">
        <f>K14/100</f>
        <v>0.05</v>
      </c>
      <c r="O14" s="249"/>
      <c r="P14" s="589"/>
      <c r="Q14" s="233"/>
      <c r="R14" s="84"/>
      <c r="S14" s="323"/>
      <c r="T14" s="323"/>
      <c r="U14" s="323"/>
      <c r="V14" s="250"/>
      <c r="W14" s="589"/>
      <c r="X14" s="134" t="s">
        <v>24</v>
      </c>
      <c r="Y14" s="133">
        <v>5</v>
      </c>
      <c r="Z14" s="72"/>
      <c r="AA14" s="139"/>
      <c r="AB14" s="139">
        <f t="shared" ref="AB14" si="0">Y14/100</f>
        <v>0.05</v>
      </c>
      <c r="AC14" s="407"/>
      <c r="AD14" s="642"/>
      <c r="AE14" s="53"/>
      <c r="AF14" s="53"/>
      <c r="AG14" s="323"/>
      <c r="AH14" s="323"/>
      <c r="AI14" s="323"/>
      <c r="AJ14" s="248"/>
      <c r="AK14" s="609"/>
      <c r="AL14" s="42"/>
      <c r="AM14" s="227"/>
    </row>
    <row r="15" spans="1:62" ht="16.5" customHeight="1" x14ac:dyDescent="0.25">
      <c r="A15" s="646"/>
      <c r="B15" s="589"/>
      <c r="C15" s="141" t="s">
        <v>32</v>
      </c>
      <c r="D15" s="140">
        <v>40</v>
      </c>
      <c r="E15" s="324"/>
      <c r="F15" s="323">
        <f>D15/55</f>
        <v>0.72727272727272729</v>
      </c>
      <c r="G15" s="323"/>
      <c r="H15" s="248"/>
      <c r="I15" s="610"/>
      <c r="J15" s="71" t="s">
        <v>24</v>
      </c>
      <c r="K15" s="6">
        <v>5</v>
      </c>
      <c r="L15" s="324"/>
      <c r="M15" s="323"/>
      <c r="N15" s="323">
        <f>K15/100</f>
        <v>0.05</v>
      </c>
      <c r="O15" s="249"/>
      <c r="P15" s="589"/>
      <c r="Q15" s="133"/>
      <c r="R15" s="84"/>
      <c r="S15" s="324"/>
      <c r="T15" s="323"/>
      <c r="U15" s="323"/>
      <c r="V15" s="250"/>
      <c r="W15" s="589"/>
      <c r="X15" s="176" t="s">
        <v>250</v>
      </c>
      <c r="Y15" s="133">
        <v>10</v>
      </c>
      <c r="Z15" s="291"/>
      <c r="AA15" s="139">
        <f t="shared" ref="AA15" si="1">Y15/35</f>
        <v>0.2857142857142857</v>
      </c>
      <c r="AB15" s="139"/>
      <c r="AC15" s="407"/>
      <c r="AD15" s="642"/>
      <c r="AE15" s="6"/>
      <c r="AF15" s="53"/>
      <c r="AG15" s="324"/>
      <c r="AH15" s="323"/>
      <c r="AI15" s="323"/>
      <c r="AJ15" s="248"/>
      <c r="AK15" s="609"/>
      <c r="AL15" s="230"/>
      <c r="AM15" s="228"/>
    </row>
    <row r="16" spans="1:62" ht="16.5" customHeight="1" x14ac:dyDescent="0.25">
      <c r="A16" s="646"/>
      <c r="B16" s="590"/>
      <c r="C16" s="135"/>
      <c r="D16" s="53"/>
      <c r="E16" s="324"/>
      <c r="F16" s="324"/>
      <c r="G16" s="324"/>
      <c r="H16" s="248"/>
      <c r="I16" s="611"/>
      <c r="J16" s="6"/>
      <c r="K16" s="6"/>
      <c r="L16" s="324"/>
      <c r="M16" s="324"/>
      <c r="N16" s="324"/>
      <c r="O16" s="249"/>
      <c r="P16" s="590"/>
      <c r="Q16" s="145"/>
      <c r="R16" s="160"/>
      <c r="S16" s="324"/>
      <c r="T16" s="324"/>
      <c r="U16" s="324"/>
      <c r="V16" s="250"/>
      <c r="W16" s="590"/>
      <c r="X16" s="133"/>
      <c r="Y16" s="133"/>
      <c r="Z16" s="291"/>
      <c r="AA16" s="291"/>
      <c r="AB16" s="457"/>
      <c r="AC16" s="407"/>
      <c r="AD16" s="642"/>
      <c r="AE16" s="6"/>
      <c r="AF16" s="53"/>
      <c r="AG16" s="324"/>
      <c r="AH16" s="324"/>
      <c r="AI16" s="324"/>
      <c r="AJ16" s="248"/>
      <c r="AK16" s="609"/>
      <c r="AL16" s="231"/>
      <c r="AM16" s="290"/>
    </row>
    <row r="17" spans="1:49" ht="16.5" customHeight="1" x14ac:dyDescent="0.25">
      <c r="A17" s="645" t="s">
        <v>167</v>
      </c>
      <c r="B17" s="629" t="s">
        <v>41</v>
      </c>
      <c r="C17" s="29" t="s">
        <v>141</v>
      </c>
      <c r="D17" s="33">
        <v>75</v>
      </c>
      <c r="E17" s="325"/>
      <c r="F17" s="325"/>
      <c r="G17" s="318">
        <f>D17/100</f>
        <v>0.75</v>
      </c>
      <c r="H17" s="248"/>
      <c r="I17" s="594" t="s">
        <v>39</v>
      </c>
      <c r="J17" s="29" t="s">
        <v>141</v>
      </c>
      <c r="K17" s="33">
        <v>75</v>
      </c>
      <c r="L17" s="325"/>
      <c r="M17" s="325"/>
      <c r="N17" s="318">
        <f>K17/100</f>
        <v>0.75</v>
      </c>
      <c r="O17" s="249"/>
      <c r="P17" s="594"/>
      <c r="Q17" s="29"/>
      <c r="R17" s="33"/>
      <c r="S17" s="325"/>
      <c r="T17" s="325"/>
      <c r="U17" s="318"/>
      <c r="V17" s="250"/>
      <c r="W17" s="588" t="s">
        <v>349</v>
      </c>
      <c r="X17" s="29" t="s">
        <v>14</v>
      </c>
      <c r="Y17" s="33">
        <v>75</v>
      </c>
      <c r="Z17" s="312"/>
      <c r="AA17" s="332"/>
      <c r="AB17" s="455">
        <f>Y17/100</f>
        <v>0.75</v>
      </c>
      <c r="AC17" s="127"/>
      <c r="AD17" s="629"/>
      <c r="AE17" s="29"/>
      <c r="AF17" s="33"/>
      <c r="AG17" s="325"/>
      <c r="AH17" s="325"/>
      <c r="AI17" s="318"/>
      <c r="AJ17" s="248"/>
    </row>
    <row r="18" spans="1:49" ht="16.5" customHeight="1" x14ac:dyDescent="0.25">
      <c r="A18" s="646"/>
      <c r="B18" s="630"/>
      <c r="C18" s="624" t="s">
        <v>143</v>
      </c>
      <c r="D18" s="29"/>
      <c r="E18" s="325"/>
      <c r="F18" s="325"/>
      <c r="G18" s="325"/>
      <c r="H18" s="248"/>
      <c r="I18" s="595"/>
      <c r="J18" s="624" t="s">
        <v>126</v>
      </c>
      <c r="K18" s="29"/>
      <c r="L18" s="325"/>
      <c r="M18" s="325"/>
      <c r="N18" s="325"/>
      <c r="O18" s="249"/>
      <c r="P18" s="595"/>
      <c r="Q18" s="624"/>
      <c r="R18" s="208"/>
      <c r="S18" s="325"/>
      <c r="T18" s="325"/>
      <c r="U18" s="325"/>
      <c r="V18" s="250"/>
      <c r="W18" s="589"/>
      <c r="X18" s="624" t="s">
        <v>143</v>
      </c>
      <c r="Y18" s="29"/>
      <c r="Z18" s="312"/>
      <c r="AA18" s="332"/>
      <c r="AB18" s="332"/>
      <c r="AC18" s="127"/>
      <c r="AD18" s="630"/>
      <c r="AE18" s="624"/>
      <c r="AF18" s="29"/>
      <c r="AG18" s="325"/>
      <c r="AH18" s="325"/>
      <c r="AI18" s="325"/>
      <c r="AJ18" s="248"/>
    </row>
    <row r="19" spans="1:49" x14ac:dyDescent="0.25">
      <c r="A19" s="646"/>
      <c r="B19" s="630"/>
      <c r="C19" s="632"/>
      <c r="D19" s="29"/>
      <c r="E19" s="325"/>
      <c r="F19" s="325"/>
      <c r="G19" s="325"/>
      <c r="H19" s="248"/>
      <c r="I19" s="595"/>
      <c r="J19" s="625"/>
      <c r="K19" s="29"/>
      <c r="L19" s="325"/>
      <c r="M19" s="325"/>
      <c r="N19" s="325"/>
      <c r="O19" s="249"/>
      <c r="P19" s="595"/>
      <c r="Q19" s="632"/>
      <c r="R19" s="287"/>
      <c r="S19" s="325"/>
      <c r="T19" s="325"/>
      <c r="U19" s="325"/>
      <c r="V19" s="250"/>
      <c r="W19" s="589"/>
      <c r="X19" s="625"/>
      <c r="Y19" s="29"/>
      <c r="Z19" s="312"/>
      <c r="AA19" s="332"/>
      <c r="AB19" s="332"/>
      <c r="AC19" s="127"/>
      <c r="AD19" s="630"/>
      <c r="AE19" s="625"/>
      <c r="AF19" s="29"/>
      <c r="AG19" s="325"/>
      <c r="AH19" s="325"/>
      <c r="AI19" s="325"/>
      <c r="AJ19" s="248"/>
    </row>
    <row r="20" spans="1:49" x14ac:dyDescent="0.25">
      <c r="A20" s="646"/>
      <c r="B20" s="630"/>
      <c r="C20" s="632"/>
      <c r="D20" s="29"/>
      <c r="E20" s="325"/>
      <c r="F20" s="325"/>
      <c r="G20" s="325"/>
      <c r="H20" s="248"/>
      <c r="I20" s="595"/>
      <c r="J20" s="625"/>
      <c r="K20" s="33"/>
      <c r="L20" s="325"/>
      <c r="M20" s="325"/>
      <c r="N20" s="325"/>
      <c r="O20" s="249"/>
      <c r="P20" s="595"/>
      <c r="Q20" s="632"/>
      <c r="R20" s="209"/>
      <c r="S20" s="325"/>
      <c r="T20" s="325"/>
      <c r="U20" s="325"/>
      <c r="V20" s="250"/>
      <c r="W20" s="589"/>
      <c r="X20" s="625"/>
      <c r="Y20" s="29"/>
      <c r="Z20" s="312"/>
      <c r="AA20" s="332"/>
      <c r="AB20" s="332"/>
      <c r="AC20" s="127"/>
      <c r="AD20" s="630"/>
      <c r="AE20" s="625"/>
      <c r="AF20" s="33"/>
      <c r="AG20" s="325"/>
      <c r="AH20" s="325"/>
      <c r="AI20" s="325"/>
      <c r="AJ20" s="248"/>
    </row>
    <row r="21" spans="1:49" x14ac:dyDescent="0.25">
      <c r="A21" s="646"/>
      <c r="B21" s="631"/>
      <c r="C21" s="633"/>
      <c r="D21" s="29"/>
      <c r="E21" s="325"/>
      <c r="F21" s="325"/>
      <c r="G21" s="325"/>
      <c r="H21" s="248"/>
      <c r="I21" s="596"/>
      <c r="J21" s="626"/>
      <c r="K21" s="33"/>
      <c r="L21" s="325"/>
      <c r="M21" s="325"/>
      <c r="N21" s="325"/>
      <c r="O21" s="249"/>
      <c r="P21" s="596"/>
      <c r="Q21" s="633"/>
      <c r="R21" s="209"/>
      <c r="S21" s="325"/>
      <c r="T21" s="325"/>
      <c r="U21" s="325"/>
      <c r="V21" s="250"/>
      <c r="W21" s="590"/>
      <c r="X21" s="626"/>
      <c r="Y21" s="29"/>
      <c r="Z21" s="312"/>
      <c r="AA21" s="332"/>
      <c r="AB21" s="332"/>
      <c r="AC21" s="127"/>
      <c r="AD21" s="631"/>
      <c r="AE21" s="626"/>
      <c r="AF21" s="33"/>
      <c r="AG21" s="325"/>
      <c r="AH21" s="325"/>
      <c r="AI21" s="325"/>
      <c r="AJ21" s="248"/>
    </row>
    <row r="22" spans="1:49" ht="16.5" customHeight="1" x14ac:dyDescent="0.25">
      <c r="A22" s="588" t="s">
        <v>170</v>
      </c>
      <c r="B22" s="604" t="s">
        <v>173</v>
      </c>
      <c r="C22" s="72" t="s">
        <v>144</v>
      </c>
      <c r="D22" s="53">
        <v>30</v>
      </c>
      <c r="E22" s="325"/>
      <c r="F22" s="325"/>
      <c r="G22" s="318">
        <f>D22/100</f>
        <v>0.3</v>
      </c>
      <c r="H22" s="248"/>
      <c r="I22" s="588" t="s">
        <v>343</v>
      </c>
      <c r="J22" s="33" t="s">
        <v>344</v>
      </c>
      <c r="K22" s="33">
        <v>25</v>
      </c>
      <c r="L22" s="325">
        <f>K22/55</f>
        <v>0.45454545454545453</v>
      </c>
      <c r="M22" s="325"/>
      <c r="N22" s="318"/>
      <c r="O22" s="452"/>
      <c r="P22" s="588"/>
      <c r="Q22" s="144"/>
      <c r="R22" s="33"/>
      <c r="S22" s="325"/>
      <c r="T22" s="325"/>
      <c r="U22" s="318"/>
      <c r="V22" s="158"/>
      <c r="W22" s="588" t="s">
        <v>352</v>
      </c>
      <c r="X22" s="242" t="s">
        <v>353</v>
      </c>
      <c r="Y22" s="33">
        <v>25</v>
      </c>
      <c r="Z22" s="312"/>
      <c r="AA22" s="332"/>
      <c r="AB22" s="455">
        <f>Y22/100</f>
        <v>0.25</v>
      </c>
      <c r="AC22" s="458"/>
      <c r="AD22" s="594"/>
      <c r="AE22" s="7"/>
      <c r="AF22" s="7"/>
      <c r="AG22" s="325"/>
      <c r="AH22" s="325"/>
      <c r="AI22" s="318"/>
      <c r="AJ22" s="248"/>
    </row>
    <row r="23" spans="1:49" x14ac:dyDescent="0.25">
      <c r="A23" s="589"/>
      <c r="B23" s="605"/>
      <c r="C23" s="72" t="s">
        <v>206</v>
      </c>
      <c r="D23" s="53">
        <v>12</v>
      </c>
      <c r="E23" s="325"/>
      <c r="F23" s="325">
        <f>D23*0.55/35</f>
        <v>0.18857142857142858</v>
      </c>
      <c r="G23" s="325"/>
      <c r="H23" s="248"/>
      <c r="I23" s="589"/>
      <c r="J23" s="139" t="s">
        <v>345</v>
      </c>
      <c r="K23" s="139">
        <v>10</v>
      </c>
      <c r="L23" s="325">
        <f>K23/15</f>
        <v>0.66666666666666663</v>
      </c>
      <c r="M23" s="325"/>
      <c r="N23" s="325"/>
      <c r="O23" s="452"/>
      <c r="P23" s="589"/>
      <c r="Q23" s="144"/>
      <c r="R23" s="33"/>
      <c r="S23" s="325"/>
      <c r="T23" s="325"/>
      <c r="U23" s="325"/>
      <c r="V23" s="158"/>
      <c r="W23" s="589"/>
      <c r="X23" s="242" t="s">
        <v>28</v>
      </c>
      <c r="Y23" s="33" t="s">
        <v>350</v>
      </c>
      <c r="Z23" s="312"/>
      <c r="AA23" s="332"/>
      <c r="AB23" s="332"/>
      <c r="AC23" s="458"/>
      <c r="AD23" s="595"/>
      <c r="AE23" s="7"/>
      <c r="AF23" s="7"/>
      <c r="AG23" s="325"/>
      <c r="AH23" s="325"/>
      <c r="AI23" s="325"/>
      <c r="AJ23" s="248"/>
    </row>
    <row r="24" spans="1:49" x14ac:dyDescent="0.25">
      <c r="A24" s="589"/>
      <c r="B24" s="605"/>
      <c r="C24" s="72" t="s">
        <v>28</v>
      </c>
      <c r="D24" s="6">
        <v>1</v>
      </c>
      <c r="E24" s="325"/>
      <c r="F24" s="325"/>
      <c r="G24" s="325"/>
      <c r="H24" s="248"/>
      <c r="I24" s="589"/>
      <c r="J24" s="139"/>
      <c r="K24" s="29"/>
      <c r="L24" s="320"/>
      <c r="M24" s="320"/>
      <c r="N24" s="318"/>
      <c r="O24" s="452"/>
      <c r="P24" s="589"/>
      <c r="Q24" s="234"/>
      <c r="R24" s="144"/>
      <c r="S24" s="325"/>
      <c r="T24" s="325"/>
      <c r="U24" s="325"/>
      <c r="V24" s="158"/>
      <c r="W24" s="589"/>
      <c r="X24" s="29" t="s">
        <v>351</v>
      </c>
      <c r="Y24" s="29">
        <v>15</v>
      </c>
      <c r="Z24" s="312"/>
      <c r="AA24" s="459">
        <f>Y24*0.65/35</f>
        <v>0.27857142857142858</v>
      </c>
      <c r="AB24" s="332"/>
      <c r="AC24" s="458"/>
      <c r="AD24" s="595"/>
      <c r="AE24" s="7"/>
      <c r="AF24" s="7"/>
      <c r="AG24" s="325"/>
      <c r="AH24" s="325"/>
      <c r="AI24" s="325"/>
      <c r="AJ24" s="248"/>
    </row>
    <row r="25" spans="1:49" ht="21" x14ac:dyDescent="0.25">
      <c r="A25" s="589"/>
      <c r="B25" s="605"/>
      <c r="C25" s="72"/>
      <c r="D25" s="53"/>
      <c r="E25" s="325"/>
      <c r="F25" s="325"/>
      <c r="G25" s="325"/>
      <c r="H25" s="248"/>
      <c r="I25" s="589"/>
      <c r="J25" s="29"/>
      <c r="K25" s="33"/>
      <c r="L25" s="325"/>
      <c r="M25" s="325"/>
      <c r="N25" s="325"/>
      <c r="O25" s="453"/>
      <c r="P25" s="589"/>
      <c r="Q25" s="144"/>
      <c r="R25" s="144"/>
      <c r="S25" s="325"/>
      <c r="T25" s="325"/>
      <c r="U25" s="325"/>
      <c r="V25" s="158"/>
      <c r="W25" s="589"/>
      <c r="X25" s="29"/>
      <c r="Y25" s="29"/>
      <c r="Z25" s="312"/>
      <c r="AA25" s="459"/>
      <c r="AB25" s="332"/>
      <c r="AC25" s="458"/>
      <c r="AD25" s="595"/>
      <c r="AE25" s="177"/>
      <c r="AF25" s="177"/>
      <c r="AG25" s="325"/>
      <c r="AH25" s="325"/>
      <c r="AI25" s="325"/>
      <c r="AJ25" s="39"/>
    </row>
    <row r="26" spans="1:49" ht="21" x14ac:dyDescent="0.25">
      <c r="A26" s="590"/>
      <c r="B26" s="606"/>
      <c r="C26" s="75"/>
      <c r="D26" s="53"/>
      <c r="E26" s="325"/>
      <c r="F26" s="325"/>
      <c r="G26" s="325"/>
      <c r="H26" s="39"/>
      <c r="I26" s="590"/>
      <c r="J26" s="29"/>
      <c r="K26" s="33"/>
      <c r="L26" s="325"/>
      <c r="M26" s="325"/>
      <c r="N26" s="325"/>
      <c r="O26" s="453"/>
      <c r="P26" s="590"/>
      <c r="Q26" s="29"/>
      <c r="R26" s="29"/>
      <c r="S26" s="325"/>
      <c r="T26" s="325"/>
      <c r="U26" s="325"/>
      <c r="V26" s="39"/>
      <c r="W26" s="590"/>
      <c r="X26" s="29"/>
      <c r="Y26" s="29"/>
      <c r="Z26" s="312"/>
      <c r="AA26" s="332"/>
      <c r="AB26" s="332"/>
      <c r="AC26" s="458"/>
      <c r="AD26" s="596"/>
      <c r="AE26" s="177"/>
      <c r="AF26" s="177"/>
      <c r="AG26" s="325"/>
      <c r="AH26" s="325"/>
      <c r="AI26" s="325"/>
      <c r="AJ26" s="39"/>
    </row>
    <row r="27" spans="1:49" x14ac:dyDescent="0.25">
      <c r="A27" s="295" t="s">
        <v>98</v>
      </c>
      <c r="B27" s="286" t="s">
        <v>98</v>
      </c>
      <c r="C27" s="107" t="str">
        <f>月菜單!I25</f>
        <v>羅宋麵包</v>
      </c>
      <c r="D27" s="108" t="s">
        <v>359</v>
      </c>
      <c r="E27" s="326"/>
      <c r="F27" s="326"/>
      <c r="G27" s="326"/>
      <c r="H27" s="33"/>
      <c r="I27" s="286" t="s">
        <v>105</v>
      </c>
      <c r="J27" s="286" t="s">
        <v>105</v>
      </c>
      <c r="K27" s="109" t="s">
        <v>106</v>
      </c>
      <c r="L27" s="326"/>
      <c r="M27" s="326"/>
      <c r="N27" s="326"/>
      <c r="O27" s="39"/>
      <c r="P27" s="286"/>
      <c r="Q27" s="145"/>
      <c r="R27" s="160"/>
      <c r="S27" s="326"/>
      <c r="T27" s="326"/>
      <c r="U27" s="326"/>
      <c r="V27" s="39"/>
      <c r="W27" s="133" t="s">
        <v>98</v>
      </c>
      <c r="X27" s="133" t="s">
        <v>179</v>
      </c>
      <c r="Y27" s="133" t="s">
        <v>106</v>
      </c>
      <c r="Z27" s="326"/>
      <c r="AA27" s="326"/>
      <c r="AB27" s="326"/>
      <c r="AC27" s="39"/>
      <c r="AD27" s="110" t="s">
        <v>98</v>
      </c>
      <c r="AE27" s="133"/>
      <c r="AF27" s="133"/>
      <c r="AG27" s="326"/>
      <c r="AH27" s="326"/>
      <c r="AI27" s="326"/>
      <c r="AJ27" s="39"/>
    </row>
    <row r="28" spans="1:49" ht="17.25" thickBot="1" x14ac:dyDescent="0.3">
      <c r="A28" s="76" t="s">
        <v>19</v>
      </c>
      <c r="B28" s="113" t="s">
        <v>0</v>
      </c>
      <c r="C28" s="114"/>
      <c r="D28" s="115"/>
      <c r="E28" s="327"/>
      <c r="F28" s="327"/>
      <c r="G28" s="327"/>
      <c r="H28" s="48"/>
      <c r="I28" s="113" t="s">
        <v>0</v>
      </c>
      <c r="J28" s="114"/>
      <c r="K28" s="115"/>
      <c r="L28" s="327"/>
      <c r="M28" s="327"/>
      <c r="N28" s="327"/>
      <c r="O28" s="116"/>
      <c r="P28" s="293"/>
      <c r="Q28" s="114"/>
      <c r="R28" s="115"/>
      <c r="S28" s="327"/>
      <c r="T28" s="327"/>
      <c r="U28" s="327"/>
      <c r="V28" s="48"/>
      <c r="W28" s="110" t="s">
        <v>0</v>
      </c>
      <c r="X28" s="117"/>
      <c r="Y28" s="115"/>
      <c r="Z28" s="327"/>
      <c r="AA28" s="327"/>
      <c r="AB28" s="327"/>
      <c r="AC28" s="39"/>
      <c r="AD28" s="113" t="s">
        <v>0</v>
      </c>
      <c r="AE28" s="114"/>
      <c r="AF28" s="115"/>
      <c r="AG28" s="327"/>
      <c r="AH28" s="327"/>
      <c r="AI28" s="327"/>
      <c r="AJ28" s="39"/>
      <c r="AL28" s="77"/>
      <c r="AM28" s="77"/>
      <c r="AN28" s="77"/>
      <c r="AO28" s="77"/>
      <c r="AP28" s="77"/>
      <c r="AQ28" s="294"/>
    </row>
    <row r="29" spans="1:49" ht="18" customHeight="1" x14ac:dyDescent="0.25">
      <c r="A29" s="563" t="s">
        <v>17</v>
      </c>
      <c r="B29" s="550" t="s">
        <v>181</v>
      </c>
      <c r="C29" s="551"/>
      <c r="D29" s="463"/>
      <c r="E29" s="371">
        <f>SUM(E5:E28)</f>
        <v>5.1764705882352944</v>
      </c>
      <c r="F29" s="371">
        <f>SUM(F5:F28)</f>
        <v>2.856103896103896</v>
      </c>
      <c r="G29" s="371">
        <f>SUM(G5:G28)</f>
        <v>1.6500000000000001</v>
      </c>
      <c r="H29" s="372"/>
      <c r="I29" s="550" t="s">
        <v>181</v>
      </c>
      <c r="J29" s="551"/>
      <c r="K29" s="373"/>
      <c r="L29" s="371">
        <f>SUM(L5:L28)</f>
        <v>5.1212121212121211</v>
      </c>
      <c r="M29" s="371">
        <f>SUM(M5:M28)</f>
        <v>2.4285714285714288</v>
      </c>
      <c r="N29" s="371">
        <f>SUM(N5:N28)</f>
        <v>1.7000000000000002</v>
      </c>
      <c r="O29" s="374"/>
      <c r="P29" s="550" t="s">
        <v>181</v>
      </c>
      <c r="Q29" s="551"/>
      <c r="R29" s="375"/>
      <c r="S29" s="376">
        <f>SUM(S5:S28)</f>
        <v>0</v>
      </c>
      <c r="T29" s="376">
        <f>SUM(T5:T28)</f>
        <v>0</v>
      </c>
      <c r="U29" s="377">
        <f>SUM(U10:U26)</f>
        <v>0</v>
      </c>
      <c r="V29" s="372"/>
      <c r="W29" s="550" t="s">
        <v>181</v>
      </c>
      <c r="X29" s="584"/>
      <c r="Y29" s="370"/>
      <c r="Z29" s="371">
        <f>SUM(Z5:Z28)</f>
        <v>4.666666666666667</v>
      </c>
      <c r="AA29" s="371">
        <f>SUM(AA5:AA28)</f>
        <v>2.7928571428571427</v>
      </c>
      <c r="AB29" s="371">
        <f>SUM(AB5:AB28)</f>
        <v>1.45</v>
      </c>
      <c r="AC29" s="372"/>
      <c r="AD29" s="550" t="s">
        <v>181</v>
      </c>
      <c r="AE29" s="551"/>
      <c r="AF29" s="375"/>
      <c r="AG29" s="376">
        <f>SUM(AG5:AG28)</f>
        <v>0</v>
      </c>
      <c r="AH29" s="376">
        <f>SUM(AH5:AH28)</f>
        <v>0</v>
      </c>
      <c r="AI29" s="376">
        <f>SUM(AI5:AI28)</f>
        <v>0</v>
      </c>
      <c r="AJ29" s="378"/>
      <c r="AL29" s="355"/>
      <c r="AM29" s="355"/>
      <c r="AN29" s="349"/>
      <c r="AO29" s="349"/>
      <c r="AP29" s="349"/>
      <c r="AQ29" s="349"/>
      <c r="AR29" s="28"/>
      <c r="AS29" s="28"/>
      <c r="AT29" s="360"/>
      <c r="AU29" s="360"/>
      <c r="AV29" s="360"/>
      <c r="AW29" s="360"/>
    </row>
    <row r="30" spans="1:49" ht="18" customHeight="1" x14ac:dyDescent="0.25">
      <c r="A30" s="564"/>
      <c r="B30" s="552" t="s">
        <v>100</v>
      </c>
      <c r="C30" s="553"/>
      <c r="D30" s="379">
        <f>E29</f>
        <v>5.1764705882352944</v>
      </c>
      <c r="E30" s="312"/>
      <c r="F30" s="312"/>
      <c r="G30" s="312"/>
      <c r="H30" s="118"/>
      <c r="I30" s="578" t="s">
        <v>100</v>
      </c>
      <c r="J30" s="553"/>
      <c r="K30" s="379">
        <f>L29</f>
        <v>5.1212121212121211</v>
      </c>
      <c r="L30" s="312"/>
      <c r="M30" s="312"/>
      <c r="N30" s="312"/>
      <c r="O30" s="380"/>
      <c r="P30" s="552" t="s">
        <v>100</v>
      </c>
      <c r="Q30" s="553"/>
      <c r="R30" s="381"/>
      <c r="S30" s="332"/>
      <c r="T30" s="332"/>
      <c r="U30" s="312"/>
      <c r="V30" s="118"/>
      <c r="W30" s="552" t="s">
        <v>100</v>
      </c>
      <c r="X30" s="553"/>
      <c r="Y30" s="379">
        <f>Z29</f>
        <v>4.666666666666667</v>
      </c>
      <c r="Z30" s="312"/>
      <c r="AA30" s="312"/>
      <c r="AB30" s="312"/>
      <c r="AC30" s="39"/>
      <c r="AD30" s="552" t="s">
        <v>100</v>
      </c>
      <c r="AE30" s="553"/>
      <c r="AF30" s="381">
        <f>AG29</f>
        <v>0</v>
      </c>
      <c r="AG30" s="332"/>
      <c r="AH30" s="332"/>
      <c r="AI30" s="332"/>
      <c r="AJ30" s="127"/>
      <c r="AL30" s="355"/>
      <c r="AM30" s="355"/>
      <c r="AN30" s="338"/>
      <c r="AO30" s="338"/>
      <c r="AP30" s="338"/>
      <c r="AQ30" s="338"/>
      <c r="AR30" s="28"/>
      <c r="AS30" s="28"/>
      <c r="AT30" s="360"/>
      <c r="AU30" s="360"/>
      <c r="AV30" s="360"/>
      <c r="AW30" s="360"/>
    </row>
    <row r="31" spans="1:49" ht="18" customHeight="1" x14ac:dyDescent="0.25">
      <c r="A31" s="564"/>
      <c r="B31" s="552" t="s">
        <v>101</v>
      </c>
      <c r="C31" s="553"/>
      <c r="D31" s="119">
        <f>F29</f>
        <v>2.856103896103896</v>
      </c>
      <c r="E31" s="313"/>
      <c r="F31" s="313"/>
      <c r="G31" s="313"/>
      <c r="H31" s="118"/>
      <c r="I31" s="382" t="s">
        <v>271</v>
      </c>
      <c r="J31" s="133"/>
      <c r="K31" s="119">
        <f>M29</f>
        <v>2.4285714285714288</v>
      </c>
      <c r="L31" s="313"/>
      <c r="M31" s="313"/>
      <c r="N31" s="313"/>
      <c r="O31" s="48"/>
      <c r="P31" s="552" t="s">
        <v>101</v>
      </c>
      <c r="Q31" s="553"/>
      <c r="R31" s="383"/>
      <c r="S31" s="329"/>
      <c r="T31" s="329"/>
      <c r="U31" s="313"/>
      <c r="V31" s="118"/>
      <c r="W31" s="552" t="s">
        <v>101</v>
      </c>
      <c r="X31" s="553"/>
      <c r="Y31" s="119">
        <f>AA29</f>
        <v>2.7928571428571427</v>
      </c>
      <c r="Z31" s="313"/>
      <c r="AA31" s="313"/>
      <c r="AB31" s="313"/>
      <c r="AC31" s="39"/>
      <c r="AD31" s="552" t="s">
        <v>101</v>
      </c>
      <c r="AE31" s="553"/>
      <c r="AF31" s="383">
        <f>AH29</f>
        <v>0</v>
      </c>
      <c r="AG31" s="329"/>
      <c r="AH31" s="329"/>
      <c r="AI31" s="329"/>
      <c r="AJ31" s="127"/>
      <c r="AL31" s="355"/>
      <c r="AM31" s="355"/>
      <c r="AN31" s="338"/>
      <c r="AO31" s="338"/>
      <c r="AP31" s="338"/>
      <c r="AQ31" s="338"/>
      <c r="AR31" s="28"/>
      <c r="AS31" s="28"/>
      <c r="AT31" s="360"/>
      <c r="AU31" s="360"/>
      <c r="AV31" s="360"/>
      <c r="AW31" s="360"/>
    </row>
    <row r="32" spans="1:49" ht="18" customHeight="1" x14ac:dyDescent="0.25">
      <c r="A32" s="564"/>
      <c r="B32" s="552" t="s">
        <v>222</v>
      </c>
      <c r="C32" s="553"/>
      <c r="D32" s="119">
        <f>G29</f>
        <v>1.6500000000000001</v>
      </c>
      <c r="E32" s="313"/>
      <c r="F32" s="313"/>
      <c r="G32" s="313"/>
      <c r="H32" s="118"/>
      <c r="I32" s="591" t="s">
        <v>222</v>
      </c>
      <c r="J32" s="560"/>
      <c r="K32" s="119">
        <f>N29</f>
        <v>1.7000000000000002</v>
      </c>
      <c r="L32" s="313"/>
      <c r="M32" s="313"/>
      <c r="N32" s="313"/>
      <c r="O32" s="331"/>
      <c r="P32" s="552" t="s">
        <v>222</v>
      </c>
      <c r="Q32" s="553"/>
      <c r="R32" s="119"/>
      <c r="S32" s="313"/>
      <c r="T32" s="313"/>
      <c r="U32" s="313"/>
      <c r="V32" s="118"/>
      <c r="W32" s="552" t="s">
        <v>222</v>
      </c>
      <c r="X32" s="553"/>
      <c r="Y32" s="119">
        <f>AB29</f>
        <v>1.45</v>
      </c>
      <c r="Z32" s="313"/>
      <c r="AA32" s="313"/>
      <c r="AB32" s="313"/>
      <c r="AC32" s="39"/>
      <c r="AD32" s="552" t="s">
        <v>222</v>
      </c>
      <c r="AE32" s="553"/>
      <c r="AF32" s="119">
        <f>AI29</f>
        <v>0</v>
      </c>
      <c r="AG32" s="313"/>
      <c r="AH32" s="313"/>
      <c r="AI32" s="313"/>
      <c r="AJ32" s="39"/>
      <c r="AL32" s="355"/>
      <c r="AM32" s="355"/>
      <c r="AN32" s="350"/>
      <c r="AO32" s="350"/>
      <c r="AP32" s="350"/>
      <c r="AQ32" s="350"/>
      <c r="AR32" s="351"/>
      <c r="AS32" s="28"/>
      <c r="AT32" s="360"/>
      <c r="AU32" s="360"/>
      <c r="AV32" s="360"/>
      <c r="AW32" s="360"/>
    </row>
    <row r="33" spans="1:49" ht="18" customHeight="1" x14ac:dyDescent="0.25">
      <c r="A33" s="564"/>
      <c r="B33" s="552" t="s">
        <v>272</v>
      </c>
      <c r="C33" s="553"/>
      <c r="D33" s="120"/>
      <c r="E33" s="249"/>
      <c r="F33" s="249"/>
      <c r="G33" s="249"/>
      <c r="H33" s="118"/>
      <c r="I33" s="591" t="s">
        <v>272</v>
      </c>
      <c r="J33" s="560"/>
      <c r="K33" s="120">
        <v>1</v>
      </c>
      <c r="L33" s="249"/>
      <c r="M33" s="249"/>
      <c r="N33" s="249"/>
      <c r="O33" s="48"/>
      <c r="P33" s="552" t="s">
        <v>272</v>
      </c>
      <c r="Q33" s="553"/>
      <c r="R33" s="120"/>
      <c r="S33" s="249"/>
      <c r="T33" s="249"/>
      <c r="U33" s="249"/>
      <c r="V33" s="118"/>
      <c r="W33" s="552" t="s">
        <v>272</v>
      </c>
      <c r="X33" s="553"/>
      <c r="Y33" s="120">
        <v>1</v>
      </c>
      <c r="Z33" s="249"/>
      <c r="AA33" s="249"/>
      <c r="AB33" s="249"/>
      <c r="AC33" s="39"/>
      <c r="AD33" s="552" t="s">
        <v>272</v>
      </c>
      <c r="AE33" s="553"/>
      <c r="AF33" s="120"/>
      <c r="AG33" s="249"/>
      <c r="AH33" s="249"/>
      <c r="AI33" s="249"/>
      <c r="AJ33" s="39"/>
      <c r="AL33" s="384"/>
      <c r="AM33" s="384"/>
      <c r="AN33" s="352"/>
      <c r="AO33" s="352"/>
      <c r="AP33" s="352"/>
      <c r="AQ33" s="352"/>
      <c r="AR33" s="169"/>
      <c r="AS33" s="28"/>
      <c r="AT33" s="360"/>
      <c r="AU33" s="360"/>
      <c r="AV33" s="360"/>
      <c r="AW33" s="360"/>
    </row>
    <row r="34" spans="1:49" ht="18" customHeight="1" x14ac:dyDescent="0.25">
      <c r="A34" s="564"/>
      <c r="B34" s="552" t="s">
        <v>102</v>
      </c>
      <c r="C34" s="553"/>
      <c r="D34" s="121"/>
      <c r="E34" s="314"/>
      <c r="F34" s="314"/>
      <c r="G34" s="314"/>
      <c r="H34" s="123"/>
      <c r="I34" s="592" t="s">
        <v>102</v>
      </c>
      <c r="J34" s="593"/>
      <c r="K34" s="121"/>
      <c r="L34" s="314"/>
      <c r="M34" s="314"/>
      <c r="N34" s="314"/>
      <c r="O34" s="333"/>
      <c r="P34" s="554" t="s">
        <v>102</v>
      </c>
      <c r="Q34" s="555"/>
      <c r="R34" s="385"/>
      <c r="S34" s="314"/>
      <c r="T34" s="314"/>
      <c r="U34" s="314"/>
      <c r="V34" s="123"/>
      <c r="W34" s="554" t="s">
        <v>102</v>
      </c>
      <c r="X34" s="555"/>
      <c r="Y34" s="121"/>
      <c r="Z34" s="314"/>
      <c r="AA34" s="314"/>
      <c r="AB34" s="314"/>
      <c r="AC34" s="122"/>
      <c r="AD34" s="554" t="s">
        <v>102</v>
      </c>
      <c r="AE34" s="555"/>
      <c r="AF34" s="121"/>
      <c r="AG34" s="314"/>
      <c r="AH34" s="314"/>
      <c r="AI34" s="314"/>
      <c r="AJ34" s="122"/>
      <c r="AL34" s="360"/>
      <c r="AM34" s="355"/>
      <c r="AN34" s="355"/>
      <c r="AO34" s="350"/>
      <c r="AP34" s="350"/>
      <c r="AQ34" s="350"/>
      <c r="AR34" s="350"/>
      <c r="AS34" s="355"/>
      <c r="AT34" s="294"/>
      <c r="AU34" s="294"/>
    </row>
    <row r="35" spans="1:49" s="47" customFormat="1" ht="18" customHeight="1" x14ac:dyDescent="0.25">
      <c r="A35" s="564"/>
      <c r="B35" s="559" t="s">
        <v>16</v>
      </c>
      <c r="C35" s="560"/>
      <c r="D35" s="124">
        <v>2.5</v>
      </c>
      <c r="E35" s="315"/>
      <c r="F35" s="315"/>
      <c r="G35" s="315"/>
      <c r="H35" s="126"/>
      <c r="I35" s="560" t="s">
        <v>16</v>
      </c>
      <c r="J35" s="569"/>
      <c r="K35" s="124" t="s">
        <v>103</v>
      </c>
      <c r="L35" s="315"/>
      <c r="M35" s="315"/>
      <c r="N35" s="315"/>
      <c r="O35" s="386"/>
      <c r="P35" s="552" t="s">
        <v>16</v>
      </c>
      <c r="Q35" s="553"/>
      <c r="R35" s="124"/>
      <c r="S35" s="315"/>
      <c r="T35" s="315"/>
      <c r="U35" s="315"/>
      <c r="V35" s="126"/>
      <c r="W35" s="552" t="s">
        <v>16</v>
      </c>
      <c r="X35" s="553"/>
      <c r="Y35" s="124" t="s">
        <v>103</v>
      </c>
      <c r="Z35" s="315"/>
      <c r="AA35" s="315"/>
      <c r="AB35" s="315"/>
      <c r="AC35" s="125"/>
      <c r="AD35" s="559" t="s">
        <v>16</v>
      </c>
      <c r="AE35" s="560"/>
      <c r="AF35" s="124" t="s">
        <v>103</v>
      </c>
      <c r="AG35" s="315"/>
      <c r="AH35" s="315"/>
      <c r="AI35" s="315"/>
      <c r="AJ35" s="126"/>
      <c r="AM35" s="384"/>
      <c r="AN35" s="384"/>
      <c r="AO35" s="352"/>
      <c r="AP35" s="352"/>
      <c r="AQ35" s="352"/>
      <c r="AR35" s="352"/>
      <c r="AS35" s="355"/>
      <c r="AT35" s="101"/>
      <c r="AU35" s="101"/>
    </row>
    <row r="36" spans="1:49" s="47" customFormat="1" ht="18" customHeight="1" thickBot="1" x14ac:dyDescent="0.3">
      <c r="A36" s="565"/>
      <c r="B36" s="570" t="s">
        <v>273</v>
      </c>
      <c r="C36" s="571"/>
      <c r="D36" s="128">
        <f>D30*70+D31*75+D32*25+D33*60+D35*45</f>
        <v>730.31073338426279</v>
      </c>
      <c r="E36" s="330"/>
      <c r="F36" s="330"/>
      <c r="G36" s="330"/>
      <c r="H36" s="131"/>
      <c r="I36" s="566" t="s">
        <v>273</v>
      </c>
      <c r="J36" s="562"/>
      <c r="K36" s="128">
        <f>K30*70+K31*75+K32*25+K33*60+K35*45</f>
        <v>755.62770562770561</v>
      </c>
      <c r="L36" s="330"/>
      <c r="M36" s="330"/>
      <c r="N36" s="330"/>
      <c r="O36" s="387"/>
      <c r="P36" s="567" t="s">
        <v>273</v>
      </c>
      <c r="Q36" s="568"/>
      <c r="R36" s="128"/>
      <c r="S36" s="330"/>
      <c r="T36" s="330"/>
      <c r="U36" s="330"/>
      <c r="V36" s="130"/>
      <c r="W36" s="567" t="s">
        <v>273</v>
      </c>
      <c r="X36" s="568"/>
      <c r="Y36" s="128">
        <f>Y30*70+Y31*75+Y32*25+Y33*60+Y35*45</f>
        <v>744.88095238095241</v>
      </c>
      <c r="Z36" s="330"/>
      <c r="AA36" s="330"/>
      <c r="AB36" s="330"/>
      <c r="AC36" s="129"/>
      <c r="AD36" s="561" t="s">
        <v>273</v>
      </c>
      <c r="AE36" s="562"/>
      <c r="AF36" s="128">
        <f>AF30*70+AF31*75+AF32*25+AF33*60+AF35*45</f>
        <v>112.5</v>
      </c>
      <c r="AG36" s="330"/>
      <c r="AH36" s="330"/>
      <c r="AI36" s="330"/>
      <c r="AJ36" s="131"/>
      <c r="AM36" s="101"/>
      <c r="AN36" s="101"/>
      <c r="AO36" s="101"/>
      <c r="AP36" s="101"/>
      <c r="AQ36" s="101"/>
      <c r="AR36" s="101"/>
      <c r="AS36" s="101"/>
      <c r="AT36" s="101"/>
      <c r="AU36" s="101"/>
    </row>
    <row r="37" spans="1:49" ht="19.5" x14ac:dyDescent="0.3">
      <c r="A37" s="169" t="s">
        <v>182</v>
      </c>
      <c r="B37" s="169"/>
      <c r="C37" s="169"/>
      <c r="D37" s="169"/>
      <c r="E37" s="87"/>
      <c r="F37" s="87"/>
      <c r="G37" s="87"/>
      <c r="H37" s="170"/>
      <c r="I37" s="170" t="s">
        <v>183</v>
      </c>
      <c r="J37" s="170"/>
      <c r="K37" s="171" t="s">
        <v>184</v>
      </c>
      <c r="L37" s="87"/>
      <c r="M37" s="87"/>
      <c r="N37" s="87"/>
      <c r="O37" s="171"/>
      <c r="P37" s="172" t="s">
        <v>185</v>
      </c>
      <c r="Q37" s="172"/>
      <c r="R37" s="171"/>
      <c r="S37" s="87"/>
      <c r="T37" s="87"/>
      <c r="U37" s="87"/>
      <c r="V37" s="171"/>
      <c r="W37" s="173"/>
      <c r="X37" s="170"/>
      <c r="Y37" s="170" t="s">
        <v>186</v>
      </c>
      <c r="Z37" s="87"/>
      <c r="AA37" s="87"/>
      <c r="AB37" s="87"/>
      <c r="AC37" s="170"/>
      <c r="AD37" s="170"/>
      <c r="AE37" s="170"/>
      <c r="AF37" s="170"/>
      <c r="AG37" s="87"/>
      <c r="AH37" s="87"/>
      <c r="AI37" s="87"/>
      <c r="AJ37" s="170"/>
    </row>
    <row r="38" spans="1:49" ht="21" x14ac:dyDescent="0.3">
      <c r="A38" s="558" t="s">
        <v>196</v>
      </c>
      <c r="B38" s="558"/>
      <c r="C38" s="558"/>
      <c r="D38" s="558"/>
      <c r="E38" s="558"/>
      <c r="F38" s="558"/>
      <c r="G38" s="558"/>
      <c r="H38" s="558"/>
      <c r="I38" s="558"/>
      <c r="J38" s="558"/>
      <c r="K38" s="558"/>
      <c r="L38" s="558"/>
      <c r="M38" s="558"/>
      <c r="N38" s="558"/>
      <c r="O38" s="558"/>
      <c r="P38" s="558"/>
      <c r="Q38" s="558"/>
      <c r="R38" s="40"/>
      <c r="S38" s="40"/>
      <c r="T38" s="40"/>
      <c r="U38" s="40"/>
      <c r="V38" s="40"/>
      <c r="W38" s="40"/>
      <c r="X38" s="25"/>
      <c r="Y38" s="25"/>
      <c r="Z38" s="40"/>
      <c r="AA38" s="40"/>
      <c r="AB38" s="40"/>
      <c r="AC38" s="25"/>
      <c r="AD38" s="25"/>
      <c r="AE38" s="25"/>
      <c r="AF38" s="25"/>
      <c r="AG38" s="40"/>
      <c r="AH38" s="40"/>
      <c r="AI38" s="40"/>
      <c r="AJ38" s="25"/>
    </row>
    <row r="39" spans="1:49" ht="19.5" x14ac:dyDescent="0.25">
      <c r="A39" s="558" t="s">
        <v>46</v>
      </c>
      <c r="B39" s="558"/>
      <c r="C39" s="558"/>
      <c r="D39" s="558"/>
      <c r="E39" s="558"/>
      <c r="F39" s="558"/>
      <c r="G39" s="558"/>
      <c r="H39" s="558"/>
      <c r="I39" s="558"/>
      <c r="J39" s="558"/>
      <c r="K39" s="558"/>
      <c r="L39" s="558"/>
      <c r="M39" s="558"/>
      <c r="N39" s="558"/>
      <c r="O39" s="558"/>
      <c r="P39" s="558"/>
      <c r="Q39" s="558"/>
      <c r="R39" s="174"/>
      <c r="S39" s="174"/>
      <c r="T39" s="174"/>
      <c r="U39" s="174"/>
      <c r="V39" s="174"/>
      <c r="W39" s="174"/>
      <c r="X39" s="174"/>
      <c r="Y39" s="47"/>
      <c r="Z39" s="174"/>
      <c r="AA39" s="174"/>
      <c r="AB39" s="174"/>
      <c r="AC39" s="47"/>
      <c r="AD39" s="47"/>
      <c r="AE39" s="47"/>
      <c r="AF39" s="47"/>
      <c r="AG39" s="174"/>
      <c r="AH39" s="174"/>
      <c r="AI39" s="174"/>
      <c r="AJ39" s="47"/>
    </row>
    <row r="40" spans="1:49" ht="19.5" x14ac:dyDescent="0.25">
      <c r="A40" s="558" t="s">
        <v>104</v>
      </c>
      <c r="B40" s="558"/>
      <c r="C40" s="558"/>
      <c r="D40" s="558"/>
      <c r="E40" s="558"/>
      <c r="F40" s="558"/>
      <c r="G40" s="558"/>
      <c r="H40" s="558"/>
      <c r="I40" s="558"/>
      <c r="J40" s="558"/>
      <c r="K40" s="558"/>
      <c r="L40" s="558"/>
      <c r="M40" s="558"/>
      <c r="N40" s="558"/>
      <c r="O40" s="558"/>
      <c r="P40" s="558"/>
      <c r="Q40" s="558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</row>
    <row r="42" spans="1:49" x14ac:dyDescent="0.25">
      <c r="E42" s="287"/>
      <c r="F42" s="287"/>
      <c r="G42" s="287"/>
      <c r="L42" s="287"/>
      <c r="M42" s="287"/>
      <c r="N42" s="287"/>
      <c r="S42" s="287"/>
      <c r="T42" s="287"/>
      <c r="U42" s="287"/>
      <c r="Z42" s="287"/>
      <c r="AA42" s="287"/>
      <c r="AB42" s="287"/>
      <c r="AG42" s="287"/>
      <c r="AH42" s="287"/>
      <c r="AI42" s="287"/>
    </row>
  </sheetData>
  <mergeCells count="90">
    <mergeCell ref="A38:Q38"/>
    <mergeCell ref="A39:Q39"/>
    <mergeCell ref="A40:Q40"/>
    <mergeCell ref="P5:P16"/>
    <mergeCell ref="P17:P21"/>
    <mergeCell ref="Q18:Q21"/>
    <mergeCell ref="P22:P26"/>
    <mergeCell ref="A29:A36"/>
    <mergeCell ref="B35:C35"/>
    <mergeCell ref="I35:J35"/>
    <mergeCell ref="P35:Q35"/>
    <mergeCell ref="I33:J33"/>
    <mergeCell ref="P33:Q33"/>
    <mergeCell ref="B7:B11"/>
    <mergeCell ref="I7:I11"/>
    <mergeCell ref="A22:A26"/>
    <mergeCell ref="W35:X35"/>
    <mergeCell ref="AD35:AE35"/>
    <mergeCell ref="B36:C36"/>
    <mergeCell ref="I36:J36"/>
    <mergeCell ref="P36:Q36"/>
    <mergeCell ref="W36:X36"/>
    <mergeCell ref="AD36:AE36"/>
    <mergeCell ref="W33:X33"/>
    <mergeCell ref="AD33:AE33"/>
    <mergeCell ref="B34:C34"/>
    <mergeCell ref="I34:J34"/>
    <mergeCell ref="P34:Q34"/>
    <mergeCell ref="W34:X34"/>
    <mergeCell ref="AD34:AE34"/>
    <mergeCell ref="B33:C33"/>
    <mergeCell ref="W31:X31"/>
    <mergeCell ref="AD31:AE31"/>
    <mergeCell ref="B32:C32"/>
    <mergeCell ref="I32:J32"/>
    <mergeCell ref="P32:Q32"/>
    <mergeCell ref="W32:X32"/>
    <mergeCell ref="AD32:AE32"/>
    <mergeCell ref="B31:C31"/>
    <mergeCell ref="P31:Q31"/>
    <mergeCell ref="W29:X29"/>
    <mergeCell ref="AD29:AE29"/>
    <mergeCell ref="B30:C30"/>
    <mergeCell ref="I30:J30"/>
    <mergeCell ref="P30:Q30"/>
    <mergeCell ref="W30:X30"/>
    <mergeCell ref="AD30:AE30"/>
    <mergeCell ref="B29:C29"/>
    <mergeCell ref="I29:J29"/>
    <mergeCell ref="P29:Q29"/>
    <mergeCell ref="B22:B26"/>
    <mergeCell ref="I22:I26"/>
    <mergeCell ref="W22:W26"/>
    <mergeCell ref="AD22:AD26"/>
    <mergeCell ref="AK12:AK16"/>
    <mergeCell ref="AE18:AE21"/>
    <mergeCell ref="A17:A21"/>
    <mergeCell ref="B17:B21"/>
    <mergeCell ref="I17:I21"/>
    <mergeCell ref="W17:W21"/>
    <mergeCell ref="AD17:AD21"/>
    <mergeCell ref="C18:C21"/>
    <mergeCell ref="J18:J21"/>
    <mergeCell ref="X18:X21"/>
    <mergeCell ref="W7:W11"/>
    <mergeCell ref="AD7:AD11"/>
    <mergeCell ref="A12:A16"/>
    <mergeCell ref="B12:B16"/>
    <mergeCell ref="I12:I16"/>
    <mergeCell ref="W12:W16"/>
    <mergeCell ref="AD12:AD16"/>
    <mergeCell ref="A7:A11"/>
    <mergeCell ref="A5:A6"/>
    <mergeCell ref="B5:B6"/>
    <mergeCell ref="I5:I6"/>
    <mergeCell ref="W5:W6"/>
    <mergeCell ref="AD5:AD6"/>
    <mergeCell ref="A1:AJ1"/>
    <mergeCell ref="W2:Y2"/>
    <mergeCell ref="AD2:AF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5"/>
  <sheetViews>
    <sheetView zoomScale="85" zoomScaleNormal="85" workbookViewId="0">
      <selection activeCell="AN18" sqref="AN18"/>
    </sheetView>
  </sheetViews>
  <sheetFormatPr defaultColWidth="8.875" defaultRowHeight="16.5" x14ac:dyDescent="0.25"/>
  <cols>
    <col min="1" max="1" width="8.875" style="8"/>
    <col min="2" max="2" width="9.625" style="287" customWidth="1"/>
    <col min="3" max="3" width="10.125" style="287" customWidth="1"/>
    <col min="4" max="4" width="6.875" style="287" customWidth="1"/>
    <col min="5" max="7" width="5.625" style="67" hidden="1" customWidth="1"/>
    <col min="8" max="8" width="5.625" style="287" customWidth="1"/>
    <col min="9" max="9" width="9.625" style="287" customWidth="1"/>
    <col min="10" max="10" width="10.875" style="287" customWidth="1"/>
    <col min="11" max="11" width="8.375" style="287" customWidth="1"/>
    <col min="12" max="14" width="5.625" style="67" hidden="1" customWidth="1"/>
    <col min="15" max="15" width="5.625" style="287" customWidth="1"/>
    <col min="16" max="17" width="9.625" style="8" customWidth="1"/>
    <col min="18" max="18" width="8.5" style="8" customWidth="1"/>
    <col min="19" max="21" width="5.625" style="67" hidden="1" customWidth="1"/>
    <col min="22" max="22" width="5.625" style="8" customWidth="1"/>
    <col min="23" max="23" width="8.875" style="8"/>
    <col min="24" max="24" width="10.625" style="8" customWidth="1"/>
    <col min="25" max="25" width="8" style="8" customWidth="1"/>
    <col min="26" max="28" width="5.625" style="67" hidden="1" customWidth="1"/>
    <col min="29" max="29" width="5.625" style="8" customWidth="1"/>
    <col min="30" max="30" width="8.875" style="8"/>
    <col min="31" max="31" width="10.75" style="8" customWidth="1"/>
    <col min="32" max="32" width="7.125" style="8" customWidth="1"/>
    <col min="33" max="35" width="5.625" style="67" hidden="1" customWidth="1"/>
    <col min="36" max="36" width="5.625" style="8" customWidth="1"/>
    <col min="37" max="16384" width="8.875" style="8"/>
  </cols>
  <sheetData>
    <row r="1" spans="1:43" ht="28.5" customHeight="1" x14ac:dyDescent="0.25">
      <c r="A1" s="528" t="s">
        <v>450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528"/>
    </row>
    <row r="2" spans="1:43" s="335" customFormat="1" ht="20.25" thickBot="1" x14ac:dyDescent="0.35">
      <c r="A2" s="334" t="s">
        <v>255</v>
      </c>
      <c r="B2" s="334"/>
      <c r="C2" s="334"/>
      <c r="D2" s="579" t="s">
        <v>256</v>
      </c>
      <c r="E2" s="579"/>
      <c r="F2" s="579"/>
      <c r="G2" s="579"/>
      <c r="H2" s="579"/>
      <c r="I2" s="579"/>
      <c r="J2" s="579"/>
      <c r="O2" s="580" t="s">
        <v>257</v>
      </c>
      <c r="P2" s="580"/>
      <c r="Q2" s="580"/>
      <c r="R2" s="580"/>
      <c r="S2" s="580"/>
      <c r="T2" s="580"/>
      <c r="U2" s="580"/>
      <c r="V2" s="580"/>
      <c r="W2" s="336"/>
      <c r="X2" s="538" t="s">
        <v>258</v>
      </c>
      <c r="Y2" s="538"/>
      <c r="Z2" s="538"/>
      <c r="AA2" s="538"/>
      <c r="AB2" s="538"/>
      <c r="AC2" s="538"/>
      <c r="AD2" s="538"/>
      <c r="AE2" s="337"/>
      <c r="AF2" s="337"/>
      <c r="AG2" s="337"/>
      <c r="AH2" s="337"/>
    </row>
    <row r="3" spans="1:43" s="104" customFormat="1" ht="24" customHeight="1" thickBot="1" x14ac:dyDescent="0.3">
      <c r="A3" s="306" t="s">
        <v>239</v>
      </c>
      <c r="B3" s="536" t="s">
        <v>247</v>
      </c>
      <c r="C3" s="537"/>
      <c r="D3" s="533" t="s">
        <v>240</v>
      </c>
      <c r="E3" s="534"/>
      <c r="F3" s="534"/>
      <c r="G3" s="534"/>
      <c r="H3" s="535"/>
      <c r="I3" s="536">
        <v>45293</v>
      </c>
      <c r="J3" s="537"/>
      <c r="K3" s="533" t="s">
        <v>241</v>
      </c>
      <c r="L3" s="534"/>
      <c r="M3" s="534"/>
      <c r="N3" s="534"/>
      <c r="O3" s="535"/>
      <c r="P3" s="536" t="s">
        <v>248</v>
      </c>
      <c r="Q3" s="537"/>
      <c r="R3" s="585" t="s">
        <v>242</v>
      </c>
      <c r="S3" s="586"/>
      <c r="T3" s="586"/>
      <c r="U3" s="586"/>
      <c r="V3" s="587"/>
      <c r="W3" s="536">
        <v>45295</v>
      </c>
      <c r="X3" s="537"/>
      <c r="Y3" s="533" t="s">
        <v>243</v>
      </c>
      <c r="Z3" s="534"/>
      <c r="AA3" s="534"/>
      <c r="AB3" s="534"/>
      <c r="AC3" s="535"/>
      <c r="AD3" s="536">
        <v>45296</v>
      </c>
      <c r="AE3" s="537"/>
      <c r="AF3" s="525" t="s">
        <v>13</v>
      </c>
      <c r="AG3" s="526"/>
      <c r="AH3" s="526"/>
      <c r="AI3" s="526"/>
      <c r="AJ3" s="527"/>
      <c r="AK3" s="307"/>
      <c r="AL3" s="305"/>
      <c r="AM3" s="310"/>
      <c r="AN3" s="310"/>
      <c r="AO3" s="156"/>
      <c r="AP3" s="305"/>
      <c r="AQ3" s="309"/>
    </row>
    <row r="4" spans="1:43" s="67" customFormat="1" ht="17.100000000000001" customHeight="1" x14ac:dyDescent="0.25">
      <c r="A4" s="68" t="s">
        <v>60</v>
      </c>
      <c r="B4" s="1" t="s">
        <v>61</v>
      </c>
      <c r="C4" s="2" t="s">
        <v>62</v>
      </c>
      <c r="D4" s="69" t="s">
        <v>63</v>
      </c>
      <c r="E4" s="316" t="s">
        <v>244</v>
      </c>
      <c r="F4" s="316" t="s">
        <v>245</v>
      </c>
      <c r="G4" s="316" t="s">
        <v>246</v>
      </c>
      <c r="H4" s="30" t="s">
        <v>1</v>
      </c>
      <c r="I4" s="4" t="s">
        <v>61</v>
      </c>
      <c r="J4" s="2" t="s">
        <v>62</v>
      </c>
      <c r="K4" s="69" t="s">
        <v>63</v>
      </c>
      <c r="L4" s="316" t="s">
        <v>244</v>
      </c>
      <c r="M4" s="316" t="s">
        <v>245</v>
      </c>
      <c r="N4" s="316" t="s">
        <v>246</v>
      </c>
      <c r="O4" s="3" t="s">
        <v>1</v>
      </c>
      <c r="P4" s="164" t="s">
        <v>61</v>
      </c>
      <c r="Q4" s="165" t="s">
        <v>62</v>
      </c>
      <c r="R4" s="210" t="s">
        <v>63</v>
      </c>
      <c r="S4" s="316" t="s">
        <v>244</v>
      </c>
      <c r="T4" s="316" t="s">
        <v>245</v>
      </c>
      <c r="U4" s="316" t="s">
        <v>246</v>
      </c>
      <c r="V4" s="211" t="s">
        <v>1</v>
      </c>
      <c r="W4" s="4" t="s">
        <v>220</v>
      </c>
      <c r="X4" s="2" t="s">
        <v>62</v>
      </c>
      <c r="Y4" s="69" t="s">
        <v>63</v>
      </c>
      <c r="Z4" s="316" t="s">
        <v>244</v>
      </c>
      <c r="AA4" s="316" t="s">
        <v>245</v>
      </c>
      <c r="AB4" s="316" t="s">
        <v>246</v>
      </c>
      <c r="AC4" s="3" t="s">
        <v>1</v>
      </c>
      <c r="AD4" s="4" t="s">
        <v>61</v>
      </c>
      <c r="AE4" s="2" t="s">
        <v>62</v>
      </c>
      <c r="AF4" s="69" t="s">
        <v>63</v>
      </c>
      <c r="AG4" s="316" t="s">
        <v>244</v>
      </c>
      <c r="AH4" s="316" t="s">
        <v>245</v>
      </c>
      <c r="AI4" s="316" t="s">
        <v>246</v>
      </c>
      <c r="AJ4" s="3" t="s">
        <v>1</v>
      </c>
    </row>
    <row r="5" spans="1:43" s="67" customFormat="1" ht="17.100000000000001" customHeight="1" x14ac:dyDescent="0.25">
      <c r="A5" s="516" t="s">
        <v>65</v>
      </c>
      <c r="B5" s="531"/>
      <c r="C5" s="53"/>
      <c r="D5" s="53"/>
      <c r="E5" s="317">
        <f>D5/20</f>
        <v>0</v>
      </c>
      <c r="F5" s="317"/>
      <c r="G5" s="317"/>
      <c r="H5" s="105"/>
      <c r="I5" s="531" t="s">
        <v>40</v>
      </c>
      <c r="J5" s="53" t="s">
        <v>67</v>
      </c>
      <c r="K5" s="53">
        <v>80</v>
      </c>
      <c r="L5" s="317">
        <f>K5/20</f>
        <v>4</v>
      </c>
      <c r="M5" s="317"/>
      <c r="N5" s="317"/>
      <c r="O5" s="247"/>
      <c r="P5" s="296" t="s">
        <v>85</v>
      </c>
      <c r="Q5" s="53" t="s">
        <v>67</v>
      </c>
      <c r="R5" s="53">
        <v>90</v>
      </c>
      <c r="S5" s="317">
        <f>R5/20</f>
        <v>4.5</v>
      </c>
      <c r="T5" s="317"/>
      <c r="U5" s="317"/>
      <c r="V5" s="245"/>
      <c r="W5" s="222" t="s">
        <v>40</v>
      </c>
      <c r="X5" s="53" t="s">
        <v>67</v>
      </c>
      <c r="Y5" s="53">
        <v>80</v>
      </c>
      <c r="Z5" s="317">
        <f>Y5/20</f>
        <v>4</v>
      </c>
      <c r="AA5" s="317"/>
      <c r="AB5" s="317"/>
      <c r="AC5" s="246"/>
      <c r="AD5" s="529" t="s">
        <v>66</v>
      </c>
      <c r="AE5" s="53" t="s">
        <v>67</v>
      </c>
      <c r="AF5" s="53">
        <v>100</v>
      </c>
      <c r="AG5" s="317">
        <f>AF5/20</f>
        <v>5</v>
      </c>
      <c r="AH5" s="317"/>
      <c r="AI5" s="317"/>
      <c r="AJ5" s="247"/>
    </row>
    <row r="6" spans="1:43" s="67" customFormat="1" ht="17.100000000000001" customHeight="1" x14ac:dyDescent="0.25">
      <c r="A6" s="518"/>
      <c r="B6" s="532"/>
      <c r="C6" s="53"/>
      <c r="D6" s="53"/>
      <c r="E6" s="317"/>
      <c r="F6" s="317"/>
      <c r="G6" s="317"/>
      <c r="H6" s="105"/>
      <c r="I6" s="532"/>
      <c r="J6" s="6" t="s">
        <v>35</v>
      </c>
      <c r="K6" s="53">
        <v>20</v>
      </c>
      <c r="L6" s="317">
        <f>K6/20</f>
        <v>1</v>
      </c>
      <c r="M6" s="317"/>
      <c r="N6" s="317"/>
      <c r="O6" s="247"/>
      <c r="P6" s="297"/>
      <c r="Q6" s="70"/>
      <c r="R6" s="70"/>
      <c r="S6" s="317"/>
      <c r="T6" s="317"/>
      <c r="U6" s="317"/>
      <c r="V6" s="245"/>
      <c r="W6" s="223"/>
      <c r="X6" s="6" t="s">
        <v>35</v>
      </c>
      <c r="Y6" s="53">
        <v>20</v>
      </c>
      <c r="Z6" s="317">
        <f>Y6/20</f>
        <v>1</v>
      </c>
      <c r="AA6" s="317"/>
      <c r="AB6" s="317"/>
      <c r="AC6" s="246"/>
      <c r="AD6" s="530"/>
      <c r="AE6" s="70"/>
      <c r="AF6" s="70"/>
      <c r="AG6" s="317"/>
      <c r="AH6" s="317"/>
      <c r="AI6" s="317"/>
      <c r="AJ6" s="247"/>
    </row>
    <row r="7" spans="1:43" s="67" customFormat="1" ht="17.100000000000001" customHeight="1" x14ac:dyDescent="0.25">
      <c r="A7" s="516" t="s">
        <v>69</v>
      </c>
      <c r="B7" s="522"/>
      <c r="C7" s="53"/>
      <c r="D7" s="6"/>
      <c r="E7" s="318">
        <f>D7/15</f>
        <v>0</v>
      </c>
      <c r="F7" s="318"/>
      <c r="G7" s="318"/>
      <c r="H7" s="105"/>
      <c r="I7" s="522" t="s">
        <v>198</v>
      </c>
      <c r="J7" s="53" t="s">
        <v>71</v>
      </c>
      <c r="K7" s="6">
        <v>80</v>
      </c>
      <c r="L7" s="318"/>
      <c r="M7" s="318">
        <f>K7/35</f>
        <v>2.2857142857142856</v>
      </c>
      <c r="N7" s="318"/>
      <c r="O7" s="247"/>
      <c r="P7" s="522" t="s">
        <v>379</v>
      </c>
      <c r="Q7" s="53" t="s">
        <v>118</v>
      </c>
      <c r="R7" s="53">
        <v>25</v>
      </c>
      <c r="S7" s="317">
        <f>R7/85</f>
        <v>0.29411764705882354</v>
      </c>
      <c r="T7" s="317"/>
      <c r="U7" s="317"/>
      <c r="V7" s="245"/>
      <c r="W7" s="522" t="s">
        <v>119</v>
      </c>
      <c r="X7" s="33" t="s">
        <v>120</v>
      </c>
      <c r="Y7" s="136">
        <v>80</v>
      </c>
      <c r="Z7" s="318"/>
      <c r="AA7" s="318">
        <f>Y7*0.8/35</f>
        <v>1.8285714285714285</v>
      </c>
      <c r="AB7" s="318"/>
      <c r="AC7" s="246"/>
      <c r="AD7" s="588" t="s">
        <v>291</v>
      </c>
      <c r="AE7" s="404" t="s">
        <v>292</v>
      </c>
      <c r="AF7" s="141">
        <v>15</v>
      </c>
      <c r="AG7" s="53"/>
      <c r="AH7" s="405"/>
      <c r="AI7" s="139">
        <f>AF7/100</f>
        <v>0.15</v>
      </c>
      <c r="AJ7" s="406"/>
    </row>
    <row r="8" spans="1:43" s="67" customFormat="1" ht="17.100000000000001" customHeight="1" x14ac:dyDescent="0.25">
      <c r="A8" s="517"/>
      <c r="B8" s="523"/>
      <c r="C8" s="6"/>
      <c r="D8" s="6"/>
      <c r="E8" s="319"/>
      <c r="F8" s="319">
        <f>D8/55</f>
        <v>0</v>
      </c>
      <c r="G8" s="318"/>
      <c r="H8" s="105"/>
      <c r="I8" s="523"/>
      <c r="J8" s="6" t="s">
        <v>72</v>
      </c>
      <c r="K8" s="6" t="s">
        <v>80</v>
      </c>
      <c r="L8" s="319"/>
      <c r="M8" s="319"/>
      <c r="N8" s="318"/>
      <c r="O8" s="247"/>
      <c r="P8" s="523"/>
      <c r="Q8" s="53" t="s">
        <v>288</v>
      </c>
      <c r="R8" s="53">
        <v>20</v>
      </c>
      <c r="S8" s="318"/>
      <c r="T8" s="318">
        <f>R8*0.8/35</f>
        <v>0.45714285714285713</v>
      </c>
      <c r="U8" s="318"/>
      <c r="V8" s="245"/>
      <c r="W8" s="523"/>
      <c r="X8" s="136" t="s">
        <v>122</v>
      </c>
      <c r="Y8" s="136">
        <v>50</v>
      </c>
      <c r="Z8" s="319"/>
      <c r="AA8" s="319">
        <f>Y8/140</f>
        <v>0.35714285714285715</v>
      </c>
      <c r="AB8" s="318"/>
      <c r="AC8" s="246"/>
      <c r="AD8" s="589"/>
      <c r="AE8" s="141" t="s">
        <v>43</v>
      </c>
      <c r="AF8" s="141">
        <v>70</v>
      </c>
      <c r="AG8" s="33"/>
      <c r="AH8" s="405">
        <f>AF8*0.8/35</f>
        <v>1.6</v>
      </c>
      <c r="AI8" s="139"/>
      <c r="AJ8" s="406"/>
    </row>
    <row r="9" spans="1:43" s="67" customFormat="1" ht="17.100000000000001" customHeight="1" x14ac:dyDescent="0.25">
      <c r="A9" s="517"/>
      <c r="B9" s="523"/>
      <c r="C9" s="176"/>
      <c r="D9" s="6"/>
      <c r="E9" s="319"/>
      <c r="F9" s="318"/>
      <c r="G9" s="319">
        <f>D9/100</f>
        <v>0</v>
      </c>
      <c r="H9" s="105"/>
      <c r="I9" s="523"/>
      <c r="J9" s="244" t="s">
        <v>74</v>
      </c>
      <c r="K9" s="6">
        <v>17</v>
      </c>
      <c r="L9" s="320">
        <f>K9/35</f>
        <v>0.48571428571428571</v>
      </c>
      <c r="M9" s="318"/>
      <c r="N9" s="319"/>
      <c r="O9" s="247"/>
      <c r="P9" s="523"/>
      <c r="Q9" s="53" t="s">
        <v>251</v>
      </c>
      <c r="R9" s="53">
        <v>10</v>
      </c>
      <c r="S9" s="319"/>
      <c r="T9" s="319"/>
      <c r="U9" s="318">
        <f>R9/100</f>
        <v>0.1</v>
      </c>
      <c r="V9" s="245"/>
      <c r="W9" s="523"/>
      <c r="X9" s="136" t="s">
        <v>121</v>
      </c>
      <c r="Y9" s="220" t="s">
        <v>25</v>
      </c>
      <c r="Z9" s="319"/>
      <c r="AA9" s="318"/>
      <c r="AB9" s="319"/>
      <c r="AC9" s="246"/>
      <c r="AD9" s="589"/>
      <c r="AE9" s="141" t="s">
        <v>253</v>
      </c>
      <c r="AF9" s="141">
        <v>30</v>
      </c>
      <c r="AG9" s="33"/>
      <c r="AH9" s="405"/>
      <c r="AI9" s="139">
        <f>AF9/100</f>
        <v>0.3</v>
      </c>
      <c r="AJ9" s="214"/>
    </row>
    <row r="10" spans="1:43" s="67" customFormat="1" ht="17.100000000000001" customHeight="1" x14ac:dyDescent="0.25">
      <c r="A10" s="517"/>
      <c r="B10" s="523"/>
      <c r="C10" s="6"/>
      <c r="D10" s="81"/>
      <c r="E10" s="320"/>
      <c r="F10" s="318">
        <f>D10/50</f>
        <v>0</v>
      </c>
      <c r="G10" s="319"/>
      <c r="H10" s="105"/>
      <c r="I10" s="523"/>
      <c r="J10" s="176"/>
      <c r="K10" s="6"/>
      <c r="L10" s="320"/>
      <c r="M10" s="318"/>
      <c r="N10" s="319"/>
      <c r="O10" s="247"/>
      <c r="P10" s="523"/>
      <c r="Q10" s="53" t="s">
        <v>123</v>
      </c>
      <c r="R10" s="53">
        <v>8</v>
      </c>
      <c r="S10" s="319"/>
      <c r="T10" s="318"/>
      <c r="U10" s="318">
        <f t="shared" ref="U10" si="0">R10/100</f>
        <v>0.08</v>
      </c>
      <c r="V10" s="245"/>
      <c r="W10" s="523"/>
      <c r="X10" s="137"/>
      <c r="Y10" s="220"/>
      <c r="Z10" s="320"/>
      <c r="AA10" s="318"/>
      <c r="AB10" s="319"/>
      <c r="AC10" s="246"/>
      <c r="AD10" s="589"/>
      <c r="AE10" s="139" t="s">
        <v>293</v>
      </c>
      <c r="AF10" s="139">
        <v>20</v>
      </c>
      <c r="AG10" s="33">
        <f>AF10/30</f>
        <v>0.66666666666666663</v>
      </c>
      <c r="AH10" s="405"/>
      <c r="AI10" s="139"/>
      <c r="AJ10" s="214"/>
    </row>
    <row r="11" spans="1:43" s="67" customFormat="1" ht="17.100000000000001" customHeight="1" x14ac:dyDescent="0.25">
      <c r="A11" s="518"/>
      <c r="B11" s="524"/>
      <c r="C11" s="287"/>
      <c r="D11" s="81"/>
      <c r="E11" s="318"/>
      <c r="F11" s="318"/>
      <c r="G11" s="319">
        <f>D11/100</f>
        <v>0</v>
      </c>
      <c r="H11" s="105"/>
      <c r="I11" s="524"/>
      <c r="J11" s="290"/>
      <c r="K11" s="81"/>
      <c r="L11" s="318"/>
      <c r="M11" s="318"/>
      <c r="N11" s="319"/>
      <c r="O11" s="247"/>
      <c r="P11" s="524"/>
      <c r="Q11" s="53" t="s">
        <v>296</v>
      </c>
      <c r="R11" s="53">
        <v>15</v>
      </c>
      <c r="S11" s="318"/>
      <c r="T11" s="318">
        <f>R11/55</f>
        <v>0.27272727272727271</v>
      </c>
      <c r="U11" s="319"/>
      <c r="V11" s="245"/>
      <c r="W11" s="524"/>
      <c r="X11" s="138"/>
      <c r="Y11" s="220"/>
      <c r="Z11" s="318"/>
      <c r="AA11" s="318"/>
      <c r="AB11" s="319">
        <f>Y11/100</f>
        <v>0</v>
      </c>
      <c r="AC11" s="246"/>
      <c r="AD11" s="590"/>
      <c r="AE11" s="139"/>
      <c r="AF11" s="139"/>
      <c r="AG11" s="33"/>
      <c r="AH11" s="405"/>
      <c r="AI11" s="139"/>
      <c r="AJ11" s="214"/>
    </row>
    <row r="12" spans="1:43" s="67" customFormat="1" ht="17.100000000000001" customHeight="1" x14ac:dyDescent="0.25">
      <c r="A12" s="516" t="s">
        <v>75</v>
      </c>
      <c r="B12" s="522"/>
      <c r="C12" s="72"/>
      <c r="D12" s="72"/>
      <c r="E12" s="321"/>
      <c r="F12" s="322">
        <f>D12/140</f>
        <v>0</v>
      </c>
      <c r="G12" s="323"/>
      <c r="H12" s="105"/>
      <c r="I12" s="519" t="s">
        <v>223</v>
      </c>
      <c r="J12" s="106" t="s">
        <v>88</v>
      </c>
      <c r="K12" s="72">
        <v>60</v>
      </c>
      <c r="L12" s="321"/>
      <c r="M12" s="322"/>
      <c r="N12" s="323">
        <f>K12/100</f>
        <v>0.6</v>
      </c>
      <c r="O12" s="247"/>
      <c r="P12" s="522" t="s">
        <v>378</v>
      </c>
      <c r="Q12" s="6" t="s">
        <v>380</v>
      </c>
      <c r="R12" s="6">
        <v>7</v>
      </c>
      <c r="S12" s="324"/>
      <c r="T12" s="323"/>
      <c r="U12" s="323"/>
      <c r="V12" s="245"/>
      <c r="W12" s="522" t="s">
        <v>124</v>
      </c>
      <c r="X12" s="29" t="s">
        <v>116</v>
      </c>
      <c r="Y12" s="29">
        <v>40</v>
      </c>
      <c r="Z12" s="321"/>
      <c r="AA12" s="322"/>
      <c r="AB12" s="323">
        <f>Y12/100</f>
        <v>0.4</v>
      </c>
      <c r="AC12" s="246"/>
      <c r="AD12" s="588" t="s">
        <v>294</v>
      </c>
      <c r="AE12" s="133" t="s">
        <v>297</v>
      </c>
      <c r="AF12" s="133">
        <v>5</v>
      </c>
      <c r="AG12" s="72"/>
      <c r="AH12" s="72"/>
      <c r="AI12" s="139">
        <f>AF12/100</f>
        <v>0.05</v>
      </c>
      <c r="AJ12" s="214"/>
    </row>
    <row r="13" spans="1:43" s="67" customFormat="1" ht="17.100000000000001" customHeight="1" x14ac:dyDescent="0.25">
      <c r="A13" s="517"/>
      <c r="B13" s="523"/>
      <c r="C13" s="72"/>
      <c r="D13" s="72"/>
      <c r="E13" s="321"/>
      <c r="F13" s="323"/>
      <c r="G13" s="323"/>
      <c r="H13" s="105"/>
      <c r="I13" s="520"/>
      <c r="J13" s="106" t="s">
        <v>254</v>
      </c>
      <c r="K13" s="72">
        <v>20</v>
      </c>
      <c r="L13" s="321"/>
      <c r="M13" s="323">
        <f>K13/50</f>
        <v>0.4</v>
      </c>
      <c r="N13" s="323"/>
      <c r="O13" s="247"/>
      <c r="P13" s="523"/>
      <c r="Q13" s="6" t="s">
        <v>363</v>
      </c>
      <c r="R13" s="6">
        <v>60</v>
      </c>
      <c r="S13" s="324"/>
      <c r="T13" s="323">
        <f>R13/35</f>
        <v>1.7142857142857142</v>
      </c>
      <c r="U13" s="323"/>
      <c r="V13" s="245"/>
      <c r="W13" s="523"/>
      <c r="X13" s="33" t="s">
        <v>125</v>
      </c>
      <c r="Y13" s="33">
        <v>45</v>
      </c>
      <c r="Z13" s="321"/>
      <c r="AA13" s="323">
        <f>Y13/55</f>
        <v>0.81818181818181823</v>
      </c>
      <c r="AB13" s="323"/>
      <c r="AC13" s="246"/>
      <c r="AD13" s="589"/>
      <c r="AE13" s="29" t="s">
        <v>295</v>
      </c>
      <c r="AF13" s="133">
        <v>55</v>
      </c>
      <c r="AG13" s="72"/>
      <c r="AH13" s="139">
        <f>AF13/45</f>
        <v>1.2222222222222223</v>
      </c>
      <c r="AI13" s="139"/>
      <c r="AJ13" s="214"/>
    </row>
    <row r="14" spans="1:43" s="67" customFormat="1" ht="17.100000000000001" customHeight="1" x14ac:dyDescent="0.25">
      <c r="A14" s="517"/>
      <c r="B14" s="523"/>
      <c r="C14" s="72"/>
      <c r="D14" s="72"/>
      <c r="E14" s="323"/>
      <c r="F14" s="323">
        <f>D14/15</f>
        <v>0</v>
      </c>
      <c r="G14" s="323"/>
      <c r="H14" s="105"/>
      <c r="I14" s="520"/>
      <c r="J14" s="72" t="s">
        <v>44</v>
      </c>
      <c r="K14" s="72">
        <v>5</v>
      </c>
      <c r="L14" s="323"/>
      <c r="M14" s="323"/>
      <c r="N14" s="323">
        <f>K14/100</f>
        <v>0.05</v>
      </c>
      <c r="O14" s="247"/>
      <c r="P14" s="523"/>
      <c r="Q14" s="72" t="s">
        <v>376</v>
      </c>
      <c r="R14" s="72">
        <v>35</v>
      </c>
      <c r="S14" s="317">
        <f>R14/60</f>
        <v>0.58333333333333337</v>
      </c>
      <c r="T14" s="324"/>
      <c r="U14" s="324"/>
      <c r="V14" s="245"/>
      <c r="W14" s="523"/>
      <c r="X14" s="33"/>
      <c r="Y14" s="33"/>
      <c r="Z14" s="323"/>
      <c r="AA14" s="323"/>
      <c r="AB14" s="323"/>
      <c r="AC14" s="246"/>
      <c r="AD14" s="589"/>
      <c r="AE14" s="134" t="s">
        <v>24</v>
      </c>
      <c r="AF14" s="133">
        <v>10</v>
      </c>
      <c r="AG14" s="72"/>
      <c r="AH14" s="139"/>
      <c r="AI14" s="139">
        <f>AF14/100</f>
        <v>0.1</v>
      </c>
      <c r="AJ14" s="214"/>
    </row>
    <row r="15" spans="1:43" s="67" customFormat="1" ht="17.100000000000001" customHeight="1" x14ac:dyDescent="0.25">
      <c r="A15" s="517"/>
      <c r="B15" s="523"/>
      <c r="C15" s="72"/>
      <c r="D15" s="291"/>
      <c r="E15" s="324"/>
      <c r="F15" s="323"/>
      <c r="G15" s="323"/>
      <c r="H15" s="105"/>
      <c r="I15" s="520"/>
      <c r="J15" s="71" t="s">
        <v>73</v>
      </c>
      <c r="K15" s="6">
        <v>5</v>
      </c>
      <c r="L15" s="324"/>
      <c r="M15" s="323"/>
      <c r="N15" s="323">
        <f>K15/100</f>
        <v>0.05</v>
      </c>
      <c r="O15" s="247"/>
      <c r="P15" s="523"/>
      <c r="Q15" s="6"/>
      <c r="R15" s="6"/>
      <c r="S15" s="324"/>
      <c r="T15" s="323"/>
      <c r="U15" s="323"/>
      <c r="V15" s="245"/>
      <c r="W15" s="523"/>
      <c r="X15" s="33"/>
      <c r="Y15" s="33"/>
      <c r="Z15" s="324"/>
      <c r="AA15" s="323"/>
      <c r="AB15" s="323"/>
      <c r="AC15" s="246"/>
      <c r="AD15" s="589"/>
      <c r="AE15" s="176"/>
      <c r="AF15" s="133"/>
      <c r="AG15" s="291"/>
      <c r="AH15" s="139"/>
      <c r="AI15" s="139"/>
      <c r="AJ15" s="214"/>
    </row>
    <row r="16" spans="1:43" s="67" customFormat="1" ht="17.100000000000001" customHeight="1" x14ac:dyDescent="0.25">
      <c r="A16" s="518"/>
      <c r="B16" s="524"/>
      <c r="C16" s="72"/>
      <c r="D16" s="291"/>
      <c r="E16" s="324"/>
      <c r="F16" s="324"/>
      <c r="G16" s="324"/>
      <c r="H16" s="105"/>
      <c r="I16" s="521"/>
      <c r="J16" s="6"/>
      <c r="K16" s="6"/>
      <c r="L16" s="324"/>
      <c r="M16" s="324"/>
      <c r="N16" s="324"/>
      <c r="O16" s="247"/>
      <c r="P16" s="524"/>
      <c r="Q16" s="72"/>
      <c r="R16" s="72"/>
      <c r="S16" s="324"/>
      <c r="T16" s="324"/>
      <c r="U16" s="324"/>
      <c r="V16" s="245"/>
      <c r="W16" s="524"/>
      <c r="X16" s="33"/>
      <c r="Y16" s="33"/>
      <c r="Z16" s="324"/>
      <c r="AA16" s="324"/>
      <c r="AB16" s="324"/>
      <c r="AC16" s="246"/>
      <c r="AD16" s="590"/>
      <c r="AE16" s="133"/>
      <c r="AF16" s="133"/>
      <c r="AG16" s="291"/>
      <c r="AH16" s="291"/>
      <c r="AI16" s="291"/>
      <c r="AJ16" s="214"/>
    </row>
    <row r="17" spans="1:39" ht="17.100000000000001" customHeight="1" x14ac:dyDescent="0.25">
      <c r="A17" s="544" t="s">
        <v>47</v>
      </c>
      <c r="B17" s="572"/>
      <c r="C17" s="6"/>
      <c r="D17" s="53"/>
      <c r="E17" s="325"/>
      <c r="F17" s="325"/>
      <c r="G17" s="318">
        <f>D17/100</f>
        <v>0</v>
      </c>
      <c r="H17" s="105"/>
      <c r="I17" s="522" t="s">
        <v>93</v>
      </c>
      <c r="J17" s="6" t="s">
        <v>14</v>
      </c>
      <c r="K17" s="53">
        <v>75</v>
      </c>
      <c r="L17" s="325"/>
      <c r="M17" s="325"/>
      <c r="N17" s="318">
        <f>K17/100</f>
        <v>0.75</v>
      </c>
      <c r="O17" s="247"/>
      <c r="P17" s="522" t="s">
        <v>41</v>
      </c>
      <c r="Q17" s="6" t="s">
        <v>14</v>
      </c>
      <c r="R17" s="53">
        <v>75</v>
      </c>
      <c r="S17" s="325"/>
      <c r="T17" s="325"/>
      <c r="U17" s="318">
        <f>R17/100</f>
        <v>0.75</v>
      </c>
      <c r="V17" s="245"/>
      <c r="W17" s="522" t="s">
        <v>41</v>
      </c>
      <c r="X17" s="6" t="s">
        <v>14</v>
      </c>
      <c r="Y17" s="53">
        <v>75</v>
      </c>
      <c r="Z17" s="325"/>
      <c r="AA17" s="325"/>
      <c r="AB17" s="318">
        <f>Y17/100</f>
        <v>0.75</v>
      </c>
      <c r="AC17" s="246"/>
      <c r="AD17" s="522" t="s">
        <v>41</v>
      </c>
      <c r="AE17" s="6" t="s">
        <v>14</v>
      </c>
      <c r="AF17" s="53">
        <v>75</v>
      </c>
      <c r="AG17" s="325"/>
      <c r="AH17" s="325"/>
      <c r="AI17" s="318">
        <f>AF17/100</f>
        <v>0.75</v>
      </c>
      <c r="AJ17" s="214"/>
    </row>
    <row r="18" spans="1:39" ht="17.100000000000001" customHeight="1" x14ac:dyDescent="0.25">
      <c r="A18" s="545"/>
      <c r="B18" s="573"/>
      <c r="C18" s="574"/>
      <c r="D18" s="6"/>
      <c r="E18" s="325"/>
      <c r="F18" s="325"/>
      <c r="G18" s="325"/>
      <c r="H18" s="105"/>
      <c r="I18" s="523"/>
      <c r="J18" s="547" t="s">
        <v>15</v>
      </c>
      <c r="K18" s="292"/>
      <c r="L18" s="325"/>
      <c r="M18" s="325"/>
      <c r="N18" s="325"/>
      <c r="O18" s="247"/>
      <c r="P18" s="523"/>
      <c r="Q18" s="547" t="s">
        <v>15</v>
      </c>
      <c r="R18" s="292"/>
      <c r="S18" s="325"/>
      <c r="T18" s="325"/>
      <c r="U18" s="325"/>
      <c r="V18" s="245"/>
      <c r="W18" s="523"/>
      <c r="X18" s="547" t="s">
        <v>15</v>
      </c>
      <c r="Y18" s="6"/>
      <c r="Z18" s="325"/>
      <c r="AA18" s="325"/>
      <c r="AB18" s="325"/>
      <c r="AC18" s="246"/>
      <c r="AD18" s="523"/>
      <c r="AE18" s="547" t="s">
        <v>15</v>
      </c>
      <c r="AF18" s="6"/>
      <c r="AG18" s="325"/>
      <c r="AH18" s="325"/>
      <c r="AI18" s="325"/>
      <c r="AJ18" s="214"/>
    </row>
    <row r="19" spans="1:39" ht="17.100000000000001" customHeight="1" x14ac:dyDescent="0.25">
      <c r="A19" s="545"/>
      <c r="B19" s="573"/>
      <c r="C19" s="575"/>
      <c r="D19" s="6"/>
      <c r="E19" s="325"/>
      <c r="F19" s="325"/>
      <c r="G19" s="325"/>
      <c r="H19" s="105"/>
      <c r="I19" s="523"/>
      <c r="J19" s="548"/>
      <c r="K19" s="292"/>
      <c r="L19" s="325"/>
      <c r="M19" s="325"/>
      <c r="N19" s="325"/>
      <c r="O19" s="247"/>
      <c r="P19" s="523"/>
      <c r="Q19" s="548"/>
      <c r="R19" s="292"/>
      <c r="S19" s="325"/>
      <c r="T19" s="325"/>
      <c r="U19" s="325"/>
      <c r="V19" s="245"/>
      <c r="W19" s="523"/>
      <c r="X19" s="548"/>
      <c r="Y19" s="6"/>
      <c r="Z19" s="325"/>
      <c r="AA19" s="325"/>
      <c r="AB19" s="325"/>
      <c r="AC19" s="246"/>
      <c r="AD19" s="523"/>
      <c r="AE19" s="548"/>
      <c r="AF19" s="6"/>
      <c r="AG19" s="325"/>
      <c r="AH19" s="325"/>
      <c r="AI19" s="325"/>
      <c r="AJ19" s="214"/>
    </row>
    <row r="20" spans="1:39" ht="17.100000000000001" customHeight="1" x14ac:dyDescent="0.25">
      <c r="A20" s="545"/>
      <c r="B20" s="573"/>
      <c r="C20" s="575"/>
      <c r="D20" s="53"/>
      <c r="E20" s="325"/>
      <c r="F20" s="325"/>
      <c r="G20" s="325"/>
      <c r="H20" s="105"/>
      <c r="I20" s="523"/>
      <c r="J20" s="548"/>
      <c r="K20" s="292"/>
      <c r="L20" s="325"/>
      <c r="M20" s="325"/>
      <c r="N20" s="325"/>
      <c r="O20" s="247"/>
      <c r="P20" s="523"/>
      <c r="Q20" s="548"/>
      <c r="R20" s="292"/>
      <c r="S20" s="325"/>
      <c r="T20" s="325"/>
      <c r="U20" s="325"/>
      <c r="V20" s="245"/>
      <c r="W20" s="523"/>
      <c r="X20" s="548"/>
      <c r="Y20" s="53"/>
      <c r="Z20" s="325"/>
      <c r="AA20" s="325"/>
      <c r="AB20" s="325"/>
      <c r="AC20" s="246"/>
      <c r="AD20" s="523"/>
      <c r="AE20" s="548"/>
      <c r="AF20" s="53"/>
      <c r="AG20" s="325"/>
      <c r="AH20" s="325"/>
      <c r="AI20" s="325"/>
      <c r="AJ20" s="214"/>
    </row>
    <row r="21" spans="1:39" ht="17.100000000000001" customHeight="1" x14ac:dyDescent="0.25">
      <c r="A21" s="546"/>
      <c r="B21" s="573"/>
      <c r="C21" s="576"/>
      <c r="D21" s="53"/>
      <c r="E21" s="325"/>
      <c r="F21" s="325"/>
      <c r="G21" s="325"/>
      <c r="H21" s="105"/>
      <c r="I21" s="524"/>
      <c r="J21" s="549"/>
      <c r="K21" s="292"/>
      <c r="L21" s="325"/>
      <c r="M21" s="325"/>
      <c r="N21" s="325"/>
      <c r="O21" s="247"/>
      <c r="P21" s="524"/>
      <c r="Q21" s="549"/>
      <c r="R21" s="292"/>
      <c r="S21" s="325"/>
      <c r="T21" s="325"/>
      <c r="U21" s="325"/>
      <c r="V21" s="245"/>
      <c r="W21" s="524"/>
      <c r="X21" s="549"/>
      <c r="Y21" s="53"/>
      <c r="Z21" s="325"/>
      <c r="AA21" s="325"/>
      <c r="AB21" s="325"/>
      <c r="AC21" s="246"/>
      <c r="AD21" s="524"/>
      <c r="AE21" s="549"/>
      <c r="AF21" s="53"/>
      <c r="AG21" s="325"/>
      <c r="AH21" s="325"/>
      <c r="AI21" s="325"/>
      <c r="AJ21" s="214"/>
    </row>
    <row r="22" spans="1:39" s="67" customFormat="1" ht="17.100000000000001" customHeight="1" x14ac:dyDescent="0.25">
      <c r="A22" s="540" t="s">
        <v>76</v>
      </c>
      <c r="B22" s="522"/>
      <c r="C22" s="6"/>
      <c r="D22" s="6"/>
      <c r="E22" s="325"/>
      <c r="F22" s="325"/>
      <c r="G22" s="318">
        <f>D22/100</f>
        <v>0</v>
      </c>
      <c r="H22" s="105"/>
      <c r="I22" s="522" t="s">
        <v>289</v>
      </c>
      <c r="J22" s="7" t="s">
        <v>290</v>
      </c>
      <c r="K22" s="53">
        <v>3</v>
      </c>
      <c r="L22" s="325"/>
      <c r="M22" s="325"/>
      <c r="N22" s="318">
        <f>K22/100</f>
        <v>0.03</v>
      </c>
      <c r="O22" s="247"/>
      <c r="P22" s="581" t="s">
        <v>382</v>
      </c>
      <c r="Q22" s="53" t="s">
        <v>21</v>
      </c>
      <c r="R22" s="53">
        <v>25</v>
      </c>
      <c r="S22" s="53"/>
      <c r="T22" s="53"/>
      <c r="U22" s="318">
        <f>R22/100</f>
        <v>0.25</v>
      </c>
      <c r="V22" s="214"/>
      <c r="W22" s="581" t="s">
        <v>224</v>
      </c>
      <c r="X22" s="29" t="s">
        <v>77</v>
      </c>
      <c r="Y22" s="33">
        <v>30</v>
      </c>
      <c r="Z22" s="325"/>
      <c r="AA22" s="325"/>
      <c r="AB22" s="318">
        <f>Y22/100</f>
        <v>0.3</v>
      </c>
      <c r="AC22" s="247"/>
      <c r="AD22" s="522" t="s">
        <v>381</v>
      </c>
      <c r="AE22" s="176" t="s">
        <v>299</v>
      </c>
      <c r="AF22" s="176">
        <v>40</v>
      </c>
      <c r="AG22" s="325"/>
      <c r="AH22" s="325"/>
      <c r="AI22" s="318">
        <f>AF22/100</f>
        <v>0.4</v>
      </c>
      <c r="AJ22" s="214"/>
    </row>
    <row r="23" spans="1:39" s="67" customFormat="1" ht="17.100000000000001" customHeight="1" x14ac:dyDescent="0.25">
      <c r="A23" s="541"/>
      <c r="B23" s="523"/>
      <c r="C23" s="6"/>
      <c r="D23" s="6"/>
      <c r="E23" s="325"/>
      <c r="F23" s="325">
        <f>D23/55</f>
        <v>0</v>
      </c>
      <c r="G23" s="325"/>
      <c r="H23" s="105"/>
      <c r="I23" s="523"/>
      <c r="J23" s="7" t="s">
        <v>34</v>
      </c>
      <c r="K23" s="53">
        <v>3</v>
      </c>
      <c r="L23" s="325">
        <f>K23/15</f>
        <v>0.2</v>
      </c>
      <c r="M23" s="325"/>
      <c r="N23" s="325"/>
      <c r="O23" s="247"/>
      <c r="P23" s="582"/>
      <c r="Q23" s="53" t="s">
        <v>159</v>
      </c>
      <c r="R23" s="53">
        <v>15</v>
      </c>
      <c r="S23" s="53"/>
      <c r="T23" s="53"/>
      <c r="U23" s="318">
        <f t="shared" ref="U23" si="1">R23/100</f>
        <v>0.15</v>
      </c>
      <c r="V23" s="214"/>
      <c r="W23" s="582"/>
      <c r="X23" s="29" t="s">
        <v>225</v>
      </c>
      <c r="Y23" s="33" t="s">
        <v>25</v>
      </c>
      <c r="Z23" s="325"/>
      <c r="AA23" s="325"/>
      <c r="AB23" s="325"/>
      <c r="AC23" s="247"/>
      <c r="AD23" s="556"/>
      <c r="AE23" s="53" t="s">
        <v>377</v>
      </c>
      <c r="AF23" s="53">
        <v>15</v>
      </c>
      <c r="AG23" s="53"/>
      <c r="AH23" s="318">
        <f>AF23*0.5/35</f>
        <v>0.21428571428571427</v>
      </c>
      <c r="AI23" s="325"/>
      <c r="AJ23" s="247"/>
    </row>
    <row r="24" spans="1:39" s="67" customFormat="1" ht="17.100000000000001" customHeight="1" x14ac:dyDescent="0.25">
      <c r="A24" s="541"/>
      <c r="B24" s="523"/>
      <c r="C24" s="6"/>
      <c r="D24" s="6"/>
      <c r="E24" s="325"/>
      <c r="F24" s="325"/>
      <c r="G24" s="325"/>
      <c r="H24" s="105"/>
      <c r="I24" s="523"/>
      <c r="J24" s="7" t="s">
        <v>288</v>
      </c>
      <c r="K24" s="53">
        <v>5</v>
      </c>
      <c r="L24" s="325"/>
      <c r="M24" s="325">
        <f>K24*0.8/35</f>
        <v>0.11428571428571428</v>
      </c>
      <c r="N24" s="325"/>
      <c r="O24" s="247"/>
      <c r="P24" s="582"/>
      <c r="Q24" s="53" t="s">
        <v>377</v>
      </c>
      <c r="R24" s="53">
        <v>15</v>
      </c>
      <c r="S24" s="53"/>
      <c r="T24" s="318">
        <f>R24*0.5/35</f>
        <v>0.21428571428571427</v>
      </c>
      <c r="U24" s="325"/>
      <c r="V24" s="214"/>
      <c r="W24" s="582"/>
      <c r="X24" s="29" t="s">
        <v>226</v>
      </c>
      <c r="Y24" s="33" t="s">
        <v>25</v>
      </c>
      <c r="Z24" s="325"/>
      <c r="AA24" s="325"/>
      <c r="AB24" s="325"/>
      <c r="AC24" s="214"/>
      <c r="AD24" s="556"/>
      <c r="AE24" s="411"/>
      <c r="AF24" s="272"/>
      <c r="AG24" s="325"/>
      <c r="AH24" s="325"/>
      <c r="AI24" s="325"/>
      <c r="AJ24" s="214"/>
    </row>
    <row r="25" spans="1:39" s="67" customFormat="1" ht="17.100000000000001" customHeight="1" x14ac:dyDescent="0.25">
      <c r="A25" s="541"/>
      <c r="B25" s="523"/>
      <c r="C25" s="291"/>
      <c r="D25" s="53"/>
      <c r="E25" s="325"/>
      <c r="F25" s="325"/>
      <c r="G25" s="325"/>
      <c r="H25" s="105"/>
      <c r="I25" s="523"/>
      <c r="J25" s="7"/>
      <c r="K25" s="53"/>
      <c r="L25" s="325"/>
      <c r="M25" s="325"/>
      <c r="N25" s="325"/>
      <c r="O25" s="53"/>
      <c r="P25" s="582"/>
      <c r="Q25" s="53"/>
      <c r="R25" s="53"/>
      <c r="S25" s="53"/>
      <c r="T25" s="53"/>
      <c r="U25" s="325"/>
      <c r="V25" s="214"/>
      <c r="W25" s="582"/>
      <c r="Y25" s="33"/>
      <c r="Z25" s="325"/>
      <c r="AA25" s="325"/>
      <c r="AB25" s="325"/>
      <c r="AC25" s="214"/>
      <c r="AD25" s="556"/>
      <c r="AE25" s="411"/>
      <c r="AF25" s="272"/>
      <c r="AG25" s="325"/>
      <c r="AH25" s="325"/>
      <c r="AI25" s="325"/>
      <c r="AJ25" s="214"/>
    </row>
    <row r="26" spans="1:39" s="67" customFormat="1" ht="17.100000000000001" customHeight="1" x14ac:dyDescent="0.25">
      <c r="A26" s="542"/>
      <c r="B26" s="524"/>
      <c r="C26" s="291"/>
      <c r="D26" s="6"/>
      <c r="E26" s="325"/>
      <c r="F26" s="325"/>
      <c r="G26" s="325"/>
      <c r="H26" s="105"/>
      <c r="I26" s="524"/>
      <c r="J26" s="7"/>
      <c r="K26" s="81"/>
      <c r="L26" s="325"/>
      <c r="M26" s="325"/>
      <c r="N26" s="325"/>
      <c r="O26" s="148"/>
      <c r="P26" s="583"/>
      <c r="Q26" s="53"/>
      <c r="R26" s="53"/>
      <c r="S26" s="53"/>
      <c r="T26" s="53"/>
      <c r="U26" s="325"/>
      <c r="V26" s="214"/>
      <c r="W26" s="583"/>
      <c r="X26" s="145"/>
      <c r="Y26" s="146"/>
      <c r="Z26" s="325"/>
      <c r="AA26" s="325"/>
      <c r="AB26" s="325"/>
      <c r="AC26" s="214"/>
      <c r="AD26" s="557"/>
      <c r="AE26" s="411"/>
      <c r="AF26" s="272"/>
      <c r="AG26" s="325"/>
      <c r="AH26" s="325"/>
      <c r="AI26" s="325"/>
      <c r="AJ26" s="214"/>
    </row>
    <row r="27" spans="1:39" s="85" customFormat="1" ht="17.100000000000001" customHeight="1" x14ac:dyDescent="0.25">
      <c r="A27" s="217" t="s">
        <v>79</v>
      </c>
      <c r="B27" s="286"/>
      <c r="C27" s="286"/>
      <c r="D27" s="109"/>
      <c r="E27" s="326"/>
      <c r="F27" s="326"/>
      <c r="G27" s="326"/>
      <c r="H27" s="48"/>
      <c r="I27" s="110" t="s">
        <v>79</v>
      </c>
      <c r="J27" s="286" t="s">
        <v>79</v>
      </c>
      <c r="K27" s="112" t="s">
        <v>99</v>
      </c>
      <c r="L27" s="326"/>
      <c r="M27" s="326"/>
      <c r="N27" s="326"/>
      <c r="O27" s="39"/>
      <c r="P27" s="110" t="s">
        <v>79</v>
      </c>
      <c r="Q27" s="217"/>
      <c r="R27" s="112"/>
      <c r="S27" s="326"/>
      <c r="T27" s="326"/>
      <c r="U27" s="326"/>
      <c r="V27" s="39"/>
      <c r="W27" s="216" t="s">
        <v>98</v>
      </c>
      <c r="X27" s="33" t="s">
        <v>79</v>
      </c>
      <c r="Y27" s="109" t="s">
        <v>99</v>
      </c>
      <c r="Z27" s="326"/>
      <c r="AA27" s="326"/>
      <c r="AB27" s="326"/>
      <c r="AC27" s="5"/>
      <c r="AD27" s="271" t="s">
        <v>79</v>
      </c>
      <c r="AE27" s="271"/>
      <c r="AF27" s="109"/>
      <c r="AG27" s="326"/>
      <c r="AH27" s="326"/>
      <c r="AI27" s="326"/>
      <c r="AJ27" s="39"/>
      <c r="AL27" s="226"/>
      <c r="AM27" s="226"/>
    </row>
    <row r="28" spans="1:39" s="67" customFormat="1" ht="17.100000000000001" customHeight="1" thickBot="1" x14ac:dyDescent="0.3">
      <c r="A28" s="76" t="s">
        <v>19</v>
      </c>
      <c r="B28" s="113"/>
      <c r="C28" s="114"/>
      <c r="D28" s="115"/>
      <c r="E28" s="327"/>
      <c r="F28" s="327"/>
      <c r="G28" s="327"/>
      <c r="H28" s="48"/>
      <c r="I28" s="113" t="s">
        <v>0</v>
      </c>
      <c r="J28" s="114"/>
      <c r="K28" s="115"/>
      <c r="L28" s="327"/>
      <c r="M28" s="327"/>
      <c r="N28" s="327"/>
      <c r="O28" s="116"/>
      <c r="P28" s="113" t="s">
        <v>0</v>
      </c>
      <c r="Q28" s="114"/>
      <c r="R28" s="115"/>
      <c r="S28" s="409"/>
      <c r="T28" s="409"/>
      <c r="U28" s="410"/>
      <c r="V28" s="116"/>
      <c r="W28" s="110" t="s">
        <v>0</v>
      </c>
      <c r="X28" s="117"/>
      <c r="Y28" s="115"/>
      <c r="Z28" s="327"/>
      <c r="AA28" s="327"/>
      <c r="AB28" s="327"/>
      <c r="AC28" s="39"/>
      <c r="AD28" s="113" t="s">
        <v>0</v>
      </c>
      <c r="AE28" s="114" t="str">
        <f>月菜單!I6</f>
        <v>黑糖銀絲卷</v>
      </c>
      <c r="AF28" s="115" t="s">
        <v>359</v>
      </c>
      <c r="AG28" s="327"/>
      <c r="AH28" s="327"/>
      <c r="AI28" s="327"/>
      <c r="AJ28" s="39"/>
    </row>
    <row r="29" spans="1:39" s="67" customFormat="1" ht="18" customHeight="1" x14ac:dyDescent="0.25">
      <c r="A29" s="563" t="s">
        <v>17</v>
      </c>
      <c r="B29" s="550" t="s">
        <v>181</v>
      </c>
      <c r="C29" s="577"/>
      <c r="D29" s="370"/>
      <c r="E29" s="371">
        <f>SUM(E5:E28)</f>
        <v>0</v>
      </c>
      <c r="F29" s="371">
        <f>SUM(F5:F28)</f>
        <v>0</v>
      </c>
      <c r="G29" s="371">
        <f>SUM(G5:G28)</f>
        <v>0</v>
      </c>
      <c r="H29" s="372"/>
      <c r="I29" s="550" t="s">
        <v>181</v>
      </c>
      <c r="J29" s="551"/>
      <c r="K29" s="373"/>
      <c r="L29" s="371">
        <f>SUM(L5:L28)</f>
        <v>5.6857142857142859</v>
      </c>
      <c r="M29" s="371">
        <f>SUM(M5:M28)</f>
        <v>2.8</v>
      </c>
      <c r="N29" s="371">
        <f>SUM(N5:N28)</f>
        <v>1.4800000000000002</v>
      </c>
      <c r="O29" s="374"/>
      <c r="P29" s="550" t="s">
        <v>181</v>
      </c>
      <c r="Q29" s="551"/>
      <c r="R29" s="328"/>
      <c r="S29" s="408">
        <f>SUM(S5:S28)</f>
        <v>5.3774509803921564</v>
      </c>
      <c r="T29" s="408">
        <f>SUM(T5:T28)</f>
        <v>2.6584415584415586</v>
      </c>
      <c r="U29" s="408">
        <f>SUM(U9:U26)</f>
        <v>1.3299999999999998</v>
      </c>
      <c r="V29" s="372"/>
      <c r="W29" s="550" t="s">
        <v>181</v>
      </c>
      <c r="X29" s="584"/>
      <c r="Y29" s="370"/>
      <c r="Z29" s="371">
        <f>SUM(Z5:Z28)</f>
        <v>5</v>
      </c>
      <c r="AA29" s="371">
        <f>SUM(AA5:AA28)</f>
        <v>3.0038961038961038</v>
      </c>
      <c r="AB29" s="371">
        <f>SUM(AB5:AB28)</f>
        <v>1.45</v>
      </c>
      <c r="AC29" s="372"/>
      <c r="AD29" s="550" t="s">
        <v>181</v>
      </c>
      <c r="AE29" s="551"/>
      <c r="AF29" s="371"/>
      <c r="AG29" s="371">
        <f>SUM(AG5:AG28)</f>
        <v>5.666666666666667</v>
      </c>
      <c r="AH29" s="371">
        <f>SUM(AH5:AH28)</f>
        <v>3.0365079365079368</v>
      </c>
      <c r="AI29" s="371">
        <f>SUM(AI5:AI28)</f>
        <v>1.75</v>
      </c>
      <c r="AJ29" s="39"/>
      <c r="AL29" s="360"/>
    </row>
    <row r="30" spans="1:39" s="67" customFormat="1" ht="18" customHeight="1" x14ac:dyDescent="0.25">
      <c r="A30" s="564"/>
      <c r="B30" s="552" t="s">
        <v>100</v>
      </c>
      <c r="C30" s="553"/>
      <c r="D30" s="379">
        <f>E29</f>
        <v>0</v>
      </c>
      <c r="E30" s="312"/>
      <c r="F30" s="312"/>
      <c r="G30" s="312"/>
      <c r="H30" s="118"/>
      <c r="I30" s="578" t="s">
        <v>100</v>
      </c>
      <c r="J30" s="553"/>
      <c r="K30" s="379">
        <f>L29</f>
        <v>5.6857142857142859</v>
      </c>
      <c r="L30" s="312"/>
      <c r="M30" s="312"/>
      <c r="N30" s="312"/>
      <c r="O30" s="380"/>
      <c r="P30" s="552" t="s">
        <v>270</v>
      </c>
      <c r="Q30" s="553"/>
      <c r="R30" s="381">
        <f>S29</f>
        <v>5.3774509803921564</v>
      </c>
      <c r="S30" s="332"/>
      <c r="T30" s="332"/>
      <c r="U30" s="312"/>
      <c r="V30" s="118"/>
      <c r="W30" s="552" t="s">
        <v>100</v>
      </c>
      <c r="X30" s="553"/>
      <c r="Y30" s="379">
        <f>Z29</f>
        <v>5</v>
      </c>
      <c r="Z30" s="312"/>
      <c r="AA30" s="312"/>
      <c r="AB30" s="312"/>
      <c r="AC30" s="39"/>
      <c r="AD30" s="552" t="s">
        <v>100</v>
      </c>
      <c r="AE30" s="553"/>
      <c r="AF30" s="381">
        <f>AG29</f>
        <v>5.666666666666667</v>
      </c>
      <c r="AG30" s="332"/>
      <c r="AH30" s="332"/>
      <c r="AI30" s="332"/>
      <c r="AJ30" s="39"/>
      <c r="AL30" s="360"/>
    </row>
    <row r="31" spans="1:39" s="67" customFormat="1" ht="18" customHeight="1" x14ac:dyDescent="0.25">
      <c r="A31" s="564"/>
      <c r="B31" s="552" t="s">
        <v>101</v>
      </c>
      <c r="C31" s="553"/>
      <c r="D31" s="119">
        <f>F29</f>
        <v>0</v>
      </c>
      <c r="E31" s="313"/>
      <c r="F31" s="313"/>
      <c r="G31" s="313"/>
      <c r="H31" s="118"/>
      <c r="I31" s="382" t="s">
        <v>271</v>
      </c>
      <c r="J31" s="133"/>
      <c r="K31" s="119">
        <f>M29</f>
        <v>2.8</v>
      </c>
      <c r="L31" s="313"/>
      <c r="M31" s="313"/>
      <c r="N31" s="313"/>
      <c r="O31" s="48"/>
      <c r="P31" s="552" t="s">
        <v>101</v>
      </c>
      <c r="Q31" s="553"/>
      <c r="R31" s="383">
        <f>T29</f>
        <v>2.6584415584415586</v>
      </c>
      <c r="S31" s="329"/>
      <c r="T31" s="329"/>
      <c r="U31" s="313"/>
      <c r="V31" s="118"/>
      <c r="W31" s="552" t="s">
        <v>101</v>
      </c>
      <c r="X31" s="553"/>
      <c r="Y31" s="119">
        <f>AA29</f>
        <v>3.0038961038961038</v>
      </c>
      <c r="Z31" s="313"/>
      <c r="AA31" s="313"/>
      <c r="AB31" s="313"/>
      <c r="AC31" s="39"/>
      <c r="AD31" s="552" t="s">
        <v>101</v>
      </c>
      <c r="AE31" s="553"/>
      <c r="AF31" s="383">
        <f>AH29</f>
        <v>3.0365079365079368</v>
      </c>
      <c r="AG31" s="329"/>
      <c r="AH31" s="329"/>
      <c r="AI31" s="329"/>
      <c r="AJ31" s="127"/>
      <c r="AL31" s="360"/>
    </row>
    <row r="32" spans="1:39" s="67" customFormat="1" ht="18" customHeight="1" x14ac:dyDescent="0.25">
      <c r="A32" s="564"/>
      <c r="B32" s="552" t="s">
        <v>222</v>
      </c>
      <c r="C32" s="553"/>
      <c r="D32" s="119">
        <f>G29</f>
        <v>0</v>
      </c>
      <c r="E32" s="313"/>
      <c r="F32" s="313"/>
      <c r="G32" s="313"/>
      <c r="H32" s="118"/>
      <c r="I32" s="591" t="s">
        <v>222</v>
      </c>
      <c r="J32" s="560"/>
      <c r="K32" s="119">
        <f>N29</f>
        <v>1.4800000000000002</v>
      </c>
      <c r="L32" s="313"/>
      <c r="M32" s="313"/>
      <c r="N32" s="313"/>
      <c r="O32" s="331"/>
      <c r="P32" s="552" t="s">
        <v>222</v>
      </c>
      <c r="Q32" s="553"/>
      <c r="R32" s="119">
        <f>U29</f>
        <v>1.3299999999999998</v>
      </c>
      <c r="S32" s="313"/>
      <c r="T32" s="313"/>
      <c r="U32" s="313"/>
      <c r="V32" s="118"/>
      <c r="W32" s="552" t="s">
        <v>222</v>
      </c>
      <c r="X32" s="553"/>
      <c r="Y32" s="119">
        <f>AB29</f>
        <v>1.45</v>
      </c>
      <c r="Z32" s="313"/>
      <c r="AA32" s="313"/>
      <c r="AB32" s="313"/>
      <c r="AC32" s="39"/>
      <c r="AD32" s="552" t="s">
        <v>222</v>
      </c>
      <c r="AE32" s="553"/>
      <c r="AF32" s="119">
        <f>AI29</f>
        <v>1.75</v>
      </c>
      <c r="AG32" s="313"/>
      <c r="AH32" s="313"/>
      <c r="AI32" s="313"/>
      <c r="AJ32" s="39"/>
      <c r="AL32" s="360"/>
    </row>
    <row r="33" spans="1:38" s="67" customFormat="1" ht="18" customHeight="1" x14ac:dyDescent="0.25">
      <c r="A33" s="564"/>
      <c r="B33" s="552" t="s">
        <v>272</v>
      </c>
      <c r="C33" s="553"/>
      <c r="D33" s="120"/>
      <c r="E33" s="249"/>
      <c r="F33" s="249"/>
      <c r="G33" s="249"/>
      <c r="H33" s="118"/>
      <c r="I33" s="591" t="s">
        <v>272</v>
      </c>
      <c r="J33" s="560"/>
      <c r="K33" s="120">
        <v>1</v>
      </c>
      <c r="L33" s="249"/>
      <c r="M33" s="249"/>
      <c r="N33" s="249"/>
      <c r="O33" s="48"/>
      <c r="P33" s="552" t="s">
        <v>272</v>
      </c>
      <c r="Q33" s="553"/>
      <c r="R33" s="120"/>
      <c r="S33" s="249"/>
      <c r="T33" s="249"/>
      <c r="U33" s="249"/>
      <c r="V33" s="118"/>
      <c r="W33" s="552" t="s">
        <v>272</v>
      </c>
      <c r="X33" s="553"/>
      <c r="Y33" s="120">
        <v>1</v>
      </c>
      <c r="Z33" s="249"/>
      <c r="AA33" s="249"/>
      <c r="AB33" s="249"/>
      <c r="AC33" s="39"/>
      <c r="AD33" s="552" t="s">
        <v>272</v>
      </c>
      <c r="AE33" s="553"/>
      <c r="AF33" s="120"/>
      <c r="AG33" s="249"/>
      <c r="AH33" s="249"/>
      <c r="AI33" s="249"/>
      <c r="AJ33" s="39"/>
      <c r="AL33" s="360"/>
    </row>
    <row r="34" spans="1:38" s="67" customFormat="1" ht="18" customHeight="1" x14ac:dyDescent="0.25">
      <c r="A34" s="564"/>
      <c r="B34" s="552" t="s">
        <v>102</v>
      </c>
      <c r="C34" s="553"/>
      <c r="D34" s="121"/>
      <c r="E34" s="314"/>
      <c r="F34" s="314"/>
      <c r="G34" s="314"/>
      <c r="H34" s="123"/>
      <c r="I34" s="592" t="s">
        <v>102</v>
      </c>
      <c r="J34" s="593"/>
      <c r="K34" s="121"/>
      <c r="L34" s="314"/>
      <c r="M34" s="314"/>
      <c r="N34" s="314"/>
      <c r="O34" s="333"/>
      <c r="P34" s="554" t="s">
        <v>102</v>
      </c>
      <c r="Q34" s="555"/>
      <c r="R34" s="385"/>
      <c r="S34" s="314"/>
      <c r="T34" s="314"/>
      <c r="U34" s="314"/>
      <c r="V34" s="123"/>
      <c r="W34" s="554" t="s">
        <v>102</v>
      </c>
      <c r="X34" s="555"/>
      <c r="Y34" s="121"/>
      <c r="Z34" s="314"/>
      <c r="AA34" s="314"/>
      <c r="AB34" s="314"/>
      <c r="AC34" s="122"/>
      <c r="AD34" s="554" t="s">
        <v>102</v>
      </c>
      <c r="AE34" s="555"/>
      <c r="AF34" s="121"/>
      <c r="AG34" s="314"/>
      <c r="AH34" s="314"/>
      <c r="AI34" s="314"/>
      <c r="AJ34" s="122"/>
    </row>
    <row r="35" spans="1:38" s="47" customFormat="1" ht="18" customHeight="1" x14ac:dyDescent="0.25">
      <c r="A35" s="564"/>
      <c r="B35" s="559" t="s">
        <v>16</v>
      </c>
      <c r="C35" s="560"/>
      <c r="D35" s="124">
        <v>2.5</v>
      </c>
      <c r="E35" s="315"/>
      <c r="F35" s="315"/>
      <c r="G35" s="315"/>
      <c r="H35" s="126"/>
      <c r="I35" s="560" t="s">
        <v>16</v>
      </c>
      <c r="J35" s="569"/>
      <c r="K35" s="124" t="s">
        <v>103</v>
      </c>
      <c r="L35" s="315"/>
      <c r="M35" s="315"/>
      <c r="N35" s="315"/>
      <c r="O35" s="386"/>
      <c r="P35" s="552" t="s">
        <v>16</v>
      </c>
      <c r="Q35" s="553"/>
      <c r="R35" s="124" t="s">
        <v>103</v>
      </c>
      <c r="S35" s="315"/>
      <c r="T35" s="315"/>
      <c r="U35" s="315"/>
      <c r="V35" s="126"/>
      <c r="W35" s="552" t="s">
        <v>16</v>
      </c>
      <c r="X35" s="553"/>
      <c r="Y35" s="124" t="s">
        <v>103</v>
      </c>
      <c r="Z35" s="315"/>
      <c r="AA35" s="315"/>
      <c r="AB35" s="315"/>
      <c r="AC35" s="125"/>
      <c r="AD35" s="559" t="s">
        <v>16</v>
      </c>
      <c r="AE35" s="560"/>
      <c r="AF35" s="124" t="s">
        <v>103</v>
      </c>
      <c r="AG35" s="315"/>
      <c r="AH35" s="315"/>
      <c r="AI35" s="315"/>
      <c r="AJ35" s="126"/>
    </row>
    <row r="36" spans="1:38" s="47" customFormat="1" ht="18" customHeight="1" thickBot="1" x14ac:dyDescent="0.3">
      <c r="A36" s="565"/>
      <c r="B36" s="570" t="s">
        <v>273</v>
      </c>
      <c r="C36" s="571"/>
      <c r="D36" s="128">
        <f>D30*70+D31*75+D32*25+D33*60+D35*45</f>
        <v>112.5</v>
      </c>
      <c r="E36" s="330"/>
      <c r="F36" s="330"/>
      <c r="G36" s="330"/>
      <c r="H36" s="131"/>
      <c r="I36" s="566" t="s">
        <v>273</v>
      </c>
      <c r="J36" s="562"/>
      <c r="K36" s="128">
        <f>K30*70+K31*75+K32*25+K33*60+K35*45</f>
        <v>817.5</v>
      </c>
      <c r="L36" s="330"/>
      <c r="M36" s="330"/>
      <c r="N36" s="330"/>
      <c r="O36" s="387"/>
      <c r="P36" s="567" t="s">
        <v>273</v>
      </c>
      <c r="Q36" s="568"/>
      <c r="R36" s="128">
        <f>R30*70+R31*75+R32*25+R33*60+R35*45+R34*120</f>
        <v>721.55468551056788</v>
      </c>
      <c r="S36" s="330"/>
      <c r="T36" s="330"/>
      <c r="U36" s="330"/>
      <c r="V36" s="130"/>
      <c r="W36" s="567" t="s">
        <v>273</v>
      </c>
      <c r="X36" s="568"/>
      <c r="Y36" s="128">
        <f>Y30*70+Y31*75+Y32*25+Y33*60+Y35*45</f>
        <v>784.04220779220782</v>
      </c>
      <c r="Z36" s="330"/>
      <c r="AA36" s="330"/>
      <c r="AB36" s="330"/>
      <c r="AC36" s="129"/>
      <c r="AD36" s="561" t="s">
        <v>273</v>
      </c>
      <c r="AE36" s="562"/>
      <c r="AF36" s="128">
        <f>AF30*70+AF31*75+AF32*25+AF33*60+AF35*45</f>
        <v>780.65476190476193</v>
      </c>
      <c r="AG36" s="330"/>
      <c r="AH36" s="330"/>
      <c r="AI36" s="330"/>
      <c r="AJ36" s="131"/>
    </row>
    <row r="37" spans="1:38" s="88" customFormat="1" ht="18" customHeight="1" x14ac:dyDescent="0.3">
      <c r="A37" s="543" t="s">
        <v>95</v>
      </c>
      <c r="B37" s="543"/>
      <c r="C37" s="543"/>
      <c r="D37" s="543"/>
      <c r="E37" s="543"/>
      <c r="F37" s="543"/>
      <c r="G37" s="543"/>
      <c r="H37" s="543"/>
      <c r="I37" s="543"/>
      <c r="J37" s="543"/>
      <c r="K37" s="543"/>
      <c r="L37" s="543"/>
      <c r="M37" s="543"/>
      <c r="N37" s="543"/>
      <c r="O37" s="543"/>
      <c r="P37" s="543"/>
      <c r="Q37" s="543"/>
      <c r="R37" s="543"/>
      <c r="S37" s="288"/>
      <c r="T37" s="288"/>
      <c r="U37" s="288"/>
      <c r="V37" s="86"/>
      <c r="W37" s="87"/>
      <c r="X37" s="87"/>
      <c r="Y37" s="87"/>
      <c r="Z37" s="288"/>
      <c r="AA37" s="288"/>
      <c r="AB37" s="288"/>
      <c r="AC37" s="87"/>
      <c r="AD37" s="87"/>
      <c r="AG37" s="288"/>
      <c r="AH37" s="288"/>
      <c r="AI37" s="288"/>
    </row>
    <row r="38" spans="1:38" s="90" customFormat="1" ht="18" customHeight="1" x14ac:dyDescent="0.25">
      <c r="A38" s="558" t="s">
        <v>46</v>
      </c>
      <c r="B38" s="558"/>
      <c r="C38" s="558"/>
      <c r="D38" s="558"/>
      <c r="E38" s="558"/>
      <c r="F38" s="558"/>
      <c r="G38" s="558"/>
      <c r="H38" s="558"/>
      <c r="I38" s="558"/>
      <c r="J38" s="558"/>
      <c r="K38" s="558"/>
      <c r="L38" s="558"/>
      <c r="M38" s="558"/>
      <c r="N38" s="558"/>
      <c r="O38" s="558"/>
      <c r="P38" s="558"/>
      <c r="Q38" s="558"/>
      <c r="R38" s="558"/>
      <c r="S38" s="558"/>
      <c r="T38" s="558"/>
      <c r="U38" s="558"/>
      <c r="V38" s="558"/>
      <c r="W38" s="558"/>
      <c r="X38" s="558"/>
      <c r="Y38" s="558"/>
      <c r="Z38" s="558"/>
      <c r="AA38" s="558"/>
      <c r="AB38" s="558"/>
      <c r="AC38" s="558"/>
      <c r="AD38" s="558"/>
      <c r="AE38" s="558"/>
      <c r="AF38" s="89"/>
      <c r="AG38" s="89"/>
      <c r="AH38" s="89"/>
      <c r="AI38" s="89"/>
    </row>
    <row r="39" spans="1:38" s="90" customFormat="1" ht="18" customHeight="1" x14ac:dyDescent="0.3">
      <c r="A39" s="91" t="s">
        <v>104</v>
      </c>
      <c r="E39" s="89"/>
      <c r="F39" s="89"/>
      <c r="G39" s="89"/>
      <c r="I39" s="91"/>
      <c r="J39" s="91"/>
      <c r="L39" s="89"/>
      <c r="M39" s="89"/>
      <c r="N39" s="89"/>
      <c r="O39" s="92"/>
      <c r="P39" s="92"/>
      <c r="Q39" s="92"/>
      <c r="R39" s="91"/>
      <c r="S39" s="89"/>
      <c r="T39" s="89"/>
      <c r="U39" s="89"/>
      <c r="V39" s="93"/>
      <c r="W39" s="65"/>
      <c r="X39" s="65"/>
      <c r="Y39" s="65"/>
      <c r="Z39" s="89"/>
      <c r="AA39" s="89"/>
      <c r="AB39" s="89"/>
      <c r="AC39" s="65"/>
      <c r="AD39" s="64"/>
      <c r="AE39" s="89"/>
      <c r="AF39" s="89"/>
      <c r="AG39" s="89"/>
      <c r="AH39" s="89"/>
      <c r="AI39" s="89"/>
    </row>
    <row r="40" spans="1:38" s="90" customFormat="1" ht="18" customHeight="1" x14ac:dyDescent="0.25">
      <c r="A40" s="558"/>
      <c r="B40" s="558"/>
      <c r="C40" s="558"/>
      <c r="D40" s="558"/>
      <c r="E40" s="558"/>
      <c r="F40" s="558"/>
      <c r="G40" s="558"/>
      <c r="H40" s="558"/>
      <c r="I40" s="558"/>
      <c r="J40" s="558"/>
      <c r="K40" s="558"/>
      <c r="L40" s="558"/>
      <c r="M40" s="558"/>
      <c r="N40" s="558"/>
      <c r="O40" s="558"/>
      <c r="P40" s="558"/>
      <c r="Q40" s="558"/>
      <c r="R40" s="558"/>
      <c r="S40" s="558"/>
      <c r="T40" s="558"/>
      <c r="U40" s="558"/>
      <c r="V40" s="558"/>
      <c r="W40" s="558"/>
      <c r="X40" s="558"/>
      <c r="Y40" s="558"/>
      <c r="Z40" s="558"/>
      <c r="AA40" s="558"/>
      <c r="AB40" s="558"/>
      <c r="AC40" s="558"/>
      <c r="AD40" s="558"/>
      <c r="AE40" s="558"/>
      <c r="AF40" s="89"/>
      <c r="AG40" s="89"/>
      <c r="AH40" s="89"/>
      <c r="AI40" s="89"/>
    </row>
    <row r="41" spans="1:38" s="90" customFormat="1" ht="18" customHeight="1" x14ac:dyDescent="0.3">
      <c r="A41" s="91"/>
      <c r="B41" s="287"/>
      <c r="C41" s="287"/>
      <c r="D41" s="287"/>
      <c r="E41" s="67"/>
      <c r="F41" s="67"/>
      <c r="G41" s="67"/>
      <c r="H41" s="287"/>
      <c r="I41" s="91"/>
      <c r="J41" s="91"/>
      <c r="L41" s="67"/>
      <c r="M41" s="67"/>
      <c r="N41" s="67"/>
      <c r="O41" s="92"/>
      <c r="P41" s="92"/>
      <c r="Q41" s="92"/>
      <c r="R41" s="91"/>
      <c r="S41" s="67"/>
      <c r="T41" s="67"/>
      <c r="U41" s="67"/>
      <c r="V41" s="93"/>
      <c r="W41" s="65"/>
      <c r="X41" s="65"/>
      <c r="Y41" s="65"/>
      <c r="Z41" s="67"/>
      <c r="AA41" s="67"/>
      <c r="AB41" s="67"/>
      <c r="AC41" s="65"/>
      <c r="AD41" s="64"/>
      <c r="AE41" s="89"/>
      <c r="AF41" s="89"/>
      <c r="AG41" s="67"/>
      <c r="AH41" s="67"/>
      <c r="AI41" s="67"/>
    </row>
    <row r="42" spans="1:38" x14ac:dyDescent="0.25">
      <c r="A42" s="403"/>
      <c r="B42" s="403"/>
      <c r="C42" s="403"/>
      <c r="D42" s="403"/>
      <c r="E42" s="403"/>
      <c r="F42" s="403"/>
      <c r="G42" s="403"/>
      <c r="H42" s="403"/>
      <c r="I42" s="403"/>
      <c r="J42" s="403"/>
      <c r="K42" s="403"/>
      <c r="L42" s="403"/>
      <c r="M42" s="403"/>
      <c r="N42" s="403"/>
      <c r="O42" s="403"/>
      <c r="P42" s="403"/>
      <c r="Q42" s="403"/>
      <c r="R42" s="403"/>
      <c r="S42" s="403"/>
      <c r="T42" s="403"/>
      <c r="U42" s="403"/>
      <c r="V42" s="403"/>
      <c r="W42" s="403"/>
      <c r="X42" s="539"/>
      <c r="Y42" s="539"/>
      <c r="Z42" s="539"/>
      <c r="AA42" s="539"/>
      <c r="AB42" s="539"/>
      <c r="AC42" s="539"/>
      <c r="AD42" s="539"/>
      <c r="AE42" s="539"/>
      <c r="AF42" s="539"/>
      <c r="AG42" s="287"/>
      <c r="AH42" s="287"/>
      <c r="AI42" s="287"/>
    </row>
    <row r="43" spans="1:38" x14ac:dyDescent="0.25">
      <c r="I43" s="49"/>
      <c r="J43" s="49"/>
      <c r="K43" s="49"/>
      <c r="O43" s="49"/>
      <c r="P43" s="49"/>
      <c r="Q43" s="49"/>
      <c r="R43" s="49"/>
      <c r="V43" s="49"/>
      <c r="W43" s="49"/>
    </row>
    <row r="44" spans="1:38" x14ac:dyDescent="0.25">
      <c r="I44" s="50"/>
      <c r="J44" s="50"/>
      <c r="K44" s="50"/>
      <c r="O44" s="50"/>
      <c r="P44" s="50"/>
      <c r="Q44" s="50"/>
      <c r="R44" s="50"/>
      <c r="V44" s="50"/>
      <c r="W44" s="50"/>
    </row>
    <row r="45" spans="1:38" x14ac:dyDescent="0.25">
      <c r="A45" s="50"/>
      <c r="I45" s="50"/>
      <c r="J45" s="50"/>
      <c r="K45" s="50"/>
      <c r="O45" s="50"/>
      <c r="P45" s="50"/>
      <c r="Q45" s="50"/>
      <c r="R45" s="50"/>
      <c r="V45" s="50"/>
    </row>
  </sheetData>
  <mergeCells count="91">
    <mergeCell ref="P35:Q35"/>
    <mergeCell ref="W35:X35"/>
    <mergeCell ref="I32:J32"/>
    <mergeCell ref="P32:Q32"/>
    <mergeCell ref="W32:X32"/>
    <mergeCell ref="I34:J34"/>
    <mergeCell ref="P34:Q34"/>
    <mergeCell ref="W34:X34"/>
    <mergeCell ref="I33:J33"/>
    <mergeCell ref="P33:Q33"/>
    <mergeCell ref="AD17:AD21"/>
    <mergeCell ref="W29:X29"/>
    <mergeCell ref="R3:V3"/>
    <mergeCell ref="W3:X3"/>
    <mergeCell ref="Y3:AC3"/>
    <mergeCell ref="AD3:AE3"/>
    <mergeCell ref="W22:W26"/>
    <mergeCell ref="W17:W21"/>
    <mergeCell ref="X18:X21"/>
    <mergeCell ref="AD7:AD11"/>
    <mergeCell ref="AD12:AD16"/>
    <mergeCell ref="AE18:AE21"/>
    <mergeCell ref="I30:J30"/>
    <mergeCell ref="P30:Q30"/>
    <mergeCell ref="D2:J2"/>
    <mergeCell ref="O2:V2"/>
    <mergeCell ref="I29:J29"/>
    <mergeCell ref="P29:Q29"/>
    <mergeCell ref="P12:P16"/>
    <mergeCell ref="P17:P21"/>
    <mergeCell ref="P22:P26"/>
    <mergeCell ref="I22:I26"/>
    <mergeCell ref="Q18:Q21"/>
    <mergeCell ref="B36:C36"/>
    <mergeCell ref="B5:B6"/>
    <mergeCell ref="B7:B11"/>
    <mergeCell ref="B12:B16"/>
    <mergeCell ref="B17:B21"/>
    <mergeCell ref="C18:C21"/>
    <mergeCell ref="B22:B26"/>
    <mergeCell ref="B29:C29"/>
    <mergeCell ref="AD35:AE35"/>
    <mergeCell ref="AD36:AE36"/>
    <mergeCell ref="A29:A36"/>
    <mergeCell ref="B30:C30"/>
    <mergeCell ref="B31:C31"/>
    <mergeCell ref="B32:C32"/>
    <mergeCell ref="B33:C33"/>
    <mergeCell ref="B34:C34"/>
    <mergeCell ref="W33:X33"/>
    <mergeCell ref="W30:X30"/>
    <mergeCell ref="P31:Q31"/>
    <mergeCell ref="W31:X31"/>
    <mergeCell ref="I36:J36"/>
    <mergeCell ref="P36:Q36"/>
    <mergeCell ref="W36:X36"/>
    <mergeCell ref="I35:J35"/>
    <mergeCell ref="X42:AF42"/>
    <mergeCell ref="A22:A26"/>
    <mergeCell ref="A37:R37"/>
    <mergeCell ref="A17:A21"/>
    <mergeCell ref="J18:J21"/>
    <mergeCell ref="AD29:AE29"/>
    <mergeCell ref="AD33:AE33"/>
    <mergeCell ref="AD34:AE34"/>
    <mergeCell ref="AD22:AD26"/>
    <mergeCell ref="AD32:AE32"/>
    <mergeCell ref="AD30:AE30"/>
    <mergeCell ref="A40:AE40"/>
    <mergeCell ref="AD31:AE31"/>
    <mergeCell ref="B35:C35"/>
    <mergeCell ref="I17:I21"/>
    <mergeCell ref="A38:AE38"/>
    <mergeCell ref="A1:AK1"/>
    <mergeCell ref="I7:I11"/>
    <mergeCell ref="W7:W11"/>
    <mergeCell ref="A5:A6"/>
    <mergeCell ref="A7:A11"/>
    <mergeCell ref="AD5:AD6"/>
    <mergeCell ref="I5:I6"/>
    <mergeCell ref="D3:H3"/>
    <mergeCell ref="I3:J3"/>
    <mergeCell ref="K3:O3"/>
    <mergeCell ref="P3:Q3"/>
    <mergeCell ref="X2:AD2"/>
    <mergeCell ref="B3:C3"/>
    <mergeCell ref="A12:A16"/>
    <mergeCell ref="I12:I16"/>
    <mergeCell ref="W12:W16"/>
    <mergeCell ref="P7:P11"/>
    <mergeCell ref="AF3:AJ3"/>
  </mergeCells>
  <phoneticPr fontId="1" type="noConversion"/>
  <printOptions horizontalCentered="1" verticalCentered="1"/>
  <pageMargins left="0.55118110236220474" right="0.15748031496062992" top="0.19685039370078741" bottom="0.19685039370078741" header="0.11811023622047245" footer="0.11811023622047245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7"/>
  <sheetViews>
    <sheetView zoomScale="80" zoomScaleNormal="80" workbookViewId="0">
      <selection sqref="A1:AJ1"/>
    </sheetView>
  </sheetViews>
  <sheetFormatPr defaultColWidth="8.875" defaultRowHeight="16.5" x14ac:dyDescent="0.25"/>
  <cols>
    <col min="1" max="1" width="8.875" style="8"/>
    <col min="2" max="2" width="8.375" style="8" customWidth="1"/>
    <col min="3" max="3" width="10.5" style="8" customWidth="1"/>
    <col min="4" max="4" width="7.625" style="8" customWidth="1"/>
    <col min="5" max="7" width="5.625" style="67" hidden="1" customWidth="1"/>
    <col min="8" max="8" width="5.625" style="8" customWidth="1"/>
    <col min="9" max="9" width="8.875" style="8"/>
    <col min="10" max="10" width="10.875" style="8" customWidth="1"/>
    <col min="11" max="11" width="7.625" style="8" customWidth="1"/>
    <col min="12" max="14" width="5.625" style="67" hidden="1" customWidth="1"/>
    <col min="15" max="15" width="5.625" style="8" customWidth="1"/>
    <col min="16" max="16" width="8.5" style="8" customWidth="1"/>
    <col min="17" max="17" width="10.625" style="8" customWidth="1"/>
    <col min="18" max="18" width="7.875" style="8" customWidth="1"/>
    <col min="19" max="21" width="5.625" style="67" hidden="1" customWidth="1"/>
    <col min="22" max="22" width="5.625" style="8" customWidth="1"/>
    <col min="23" max="23" width="9.375" style="8" customWidth="1"/>
    <col min="24" max="24" width="10.125" style="8" customWidth="1"/>
    <col min="25" max="25" width="7.625" style="8" customWidth="1"/>
    <col min="26" max="28" width="5.625" style="67" hidden="1" customWidth="1"/>
    <col min="29" max="29" width="5.625" style="8" customWidth="1"/>
    <col min="30" max="30" width="8.875" style="8"/>
    <col min="31" max="31" width="11.125" style="8" customWidth="1"/>
    <col min="32" max="32" width="8.125" style="8" customWidth="1"/>
    <col min="33" max="35" width="5.625" style="67" hidden="1" customWidth="1"/>
    <col min="36" max="36" width="5.625" style="8" customWidth="1"/>
    <col min="37" max="16384" width="8.875" style="8"/>
  </cols>
  <sheetData>
    <row r="1" spans="1:61" s="51" customFormat="1" ht="28.5" customHeight="1" x14ac:dyDescent="0.25">
      <c r="A1" s="528" t="s">
        <v>451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</row>
    <row r="2" spans="1:61" s="51" customFormat="1" ht="20.25" thickBot="1" x14ac:dyDescent="0.3">
      <c r="A2" s="95" t="s">
        <v>4</v>
      </c>
      <c r="B2" s="221"/>
      <c r="C2" s="221"/>
      <c r="D2" s="579" t="s">
        <v>10</v>
      </c>
      <c r="E2" s="579"/>
      <c r="F2" s="579"/>
      <c r="G2" s="579"/>
      <c r="H2" s="579"/>
      <c r="I2" s="579"/>
      <c r="J2" s="579"/>
      <c r="O2" s="579" t="s">
        <v>20</v>
      </c>
      <c r="P2" s="579"/>
      <c r="Q2" s="579"/>
      <c r="R2" s="579"/>
      <c r="S2" s="579"/>
      <c r="T2" s="579"/>
      <c r="U2" s="579"/>
      <c r="V2" s="579"/>
      <c r="W2" s="52"/>
      <c r="X2" s="598" t="s">
        <v>9</v>
      </c>
      <c r="Y2" s="598"/>
      <c r="Z2" s="598"/>
      <c r="AA2" s="598"/>
      <c r="AB2" s="598"/>
      <c r="AC2" s="598"/>
      <c r="AD2" s="598"/>
      <c r="AE2" s="598"/>
      <c r="AF2" s="598"/>
      <c r="AG2" s="598"/>
      <c r="AH2" s="598"/>
      <c r="AI2" s="598"/>
      <c r="AJ2" s="598"/>
    </row>
    <row r="3" spans="1:61" s="104" customFormat="1" ht="24" customHeight="1" thickBot="1" x14ac:dyDescent="0.3">
      <c r="A3" s="306" t="s">
        <v>239</v>
      </c>
      <c r="B3" s="536" t="s">
        <v>259</v>
      </c>
      <c r="C3" s="537"/>
      <c r="D3" s="533" t="s">
        <v>240</v>
      </c>
      <c r="E3" s="534"/>
      <c r="F3" s="534"/>
      <c r="G3" s="534"/>
      <c r="H3" s="535"/>
      <c r="I3" s="536">
        <v>45300</v>
      </c>
      <c r="J3" s="537"/>
      <c r="K3" s="533" t="s">
        <v>241</v>
      </c>
      <c r="L3" s="534"/>
      <c r="M3" s="534"/>
      <c r="N3" s="534"/>
      <c r="O3" s="535"/>
      <c r="P3" s="536" t="s">
        <v>260</v>
      </c>
      <c r="Q3" s="537"/>
      <c r="R3" s="585" t="s">
        <v>242</v>
      </c>
      <c r="S3" s="586"/>
      <c r="T3" s="586"/>
      <c r="U3" s="586"/>
      <c r="V3" s="587"/>
      <c r="W3" s="536">
        <v>45302</v>
      </c>
      <c r="X3" s="537"/>
      <c r="Y3" s="533" t="s">
        <v>243</v>
      </c>
      <c r="Z3" s="534"/>
      <c r="AA3" s="534"/>
      <c r="AB3" s="534"/>
      <c r="AC3" s="535"/>
      <c r="AD3" s="536">
        <v>45303</v>
      </c>
      <c r="AE3" s="537"/>
      <c r="AF3" s="525" t="s">
        <v>13</v>
      </c>
      <c r="AG3" s="526"/>
      <c r="AH3" s="526"/>
      <c r="AI3" s="526"/>
      <c r="AJ3" s="527"/>
      <c r="AK3" s="307"/>
      <c r="AL3" s="94"/>
      <c r="AM3" s="303"/>
      <c r="AN3" s="290"/>
      <c r="AO3" s="309"/>
      <c r="AP3" s="309"/>
      <c r="AQ3" s="46"/>
      <c r="AR3" s="46"/>
      <c r="AS3" s="46"/>
      <c r="AT3" s="157"/>
      <c r="AU3" s="305"/>
      <c r="AV3" s="305"/>
      <c r="AW3" s="310"/>
      <c r="AX3" s="310"/>
      <c r="AY3" s="156"/>
      <c r="AZ3" s="305"/>
      <c r="BA3" s="309"/>
    </row>
    <row r="4" spans="1:61" s="67" customFormat="1" x14ac:dyDescent="0.25">
      <c r="A4" s="68" t="s">
        <v>3</v>
      </c>
      <c r="B4" s="1" t="s">
        <v>81</v>
      </c>
      <c r="C4" s="2" t="s">
        <v>82</v>
      </c>
      <c r="D4" s="69" t="s">
        <v>221</v>
      </c>
      <c r="E4" s="316" t="s">
        <v>244</v>
      </c>
      <c r="F4" s="316" t="s">
        <v>245</v>
      </c>
      <c r="G4" s="316" t="s">
        <v>246</v>
      </c>
      <c r="H4" s="3" t="s">
        <v>2</v>
      </c>
      <c r="I4" s="4" t="s">
        <v>220</v>
      </c>
      <c r="J4" s="2" t="s">
        <v>82</v>
      </c>
      <c r="K4" s="69" t="s">
        <v>221</v>
      </c>
      <c r="L4" s="316" t="s">
        <v>244</v>
      </c>
      <c r="M4" s="316" t="s">
        <v>245</v>
      </c>
      <c r="N4" s="316" t="s">
        <v>246</v>
      </c>
      <c r="O4" s="3" t="s">
        <v>2</v>
      </c>
      <c r="P4" s="4" t="s">
        <v>81</v>
      </c>
      <c r="Q4" s="2" t="s">
        <v>82</v>
      </c>
      <c r="R4" s="69" t="s">
        <v>83</v>
      </c>
      <c r="S4" s="316" t="s">
        <v>244</v>
      </c>
      <c r="T4" s="316" t="s">
        <v>245</v>
      </c>
      <c r="U4" s="316" t="s">
        <v>246</v>
      </c>
      <c r="V4" s="3" t="s">
        <v>1</v>
      </c>
      <c r="W4" s="4" t="s">
        <v>81</v>
      </c>
      <c r="X4" s="2" t="s">
        <v>82</v>
      </c>
      <c r="Y4" s="69" t="s">
        <v>83</v>
      </c>
      <c r="Z4" s="316" t="s">
        <v>244</v>
      </c>
      <c r="AA4" s="316" t="s">
        <v>245</v>
      </c>
      <c r="AB4" s="316" t="s">
        <v>246</v>
      </c>
      <c r="AC4" s="3" t="s">
        <v>1</v>
      </c>
      <c r="AD4" s="4" t="s">
        <v>81</v>
      </c>
      <c r="AE4" s="2" t="s">
        <v>82</v>
      </c>
      <c r="AF4" s="69" t="s">
        <v>83</v>
      </c>
      <c r="AG4" s="316" t="s">
        <v>244</v>
      </c>
      <c r="AH4" s="316" t="s">
        <v>245</v>
      </c>
      <c r="AI4" s="316" t="s">
        <v>246</v>
      </c>
      <c r="AJ4" s="3" t="s">
        <v>1</v>
      </c>
      <c r="AM4" s="150"/>
      <c r="AN4" s="290"/>
      <c r="AO4" s="290"/>
      <c r="AP4" s="339"/>
      <c r="AQ4" s="339"/>
      <c r="AR4" s="339"/>
      <c r="AS4" s="413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</row>
    <row r="5" spans="1:61" s="67" customFormat="1" ht="16.5" customHeight="1" x14ac:dyDescent="0.25">
      <c r="A5" s="572" t="s">
        <v>84</v>
      </c>
      <c r="B5" s="531" t="s">
        <v>85</v>
      </c>
      <c r="C5" s="53" t="s">
        <v>67</v>
      </c>
      <c r="D5" s="53">
        <v>90</v>
      </c>
      <c r="E5" s="317">
        <f>D5/20</f>
        <v>4.5</v>
      </c>
      <c r="F5" s="317"/>
      <c r="G5" s="317"/>
      <c r="H5" s="247"/>
      <c r="I5" s="531" t="s">
        <v>40</v>
      </c>
      <c r="J5" s="53" t="s">
        <v>67</v>
      </c>
      <c r="K5" s="53">
        <v>80</v>
      </c>
      <c r="L5" s="317">
        <f>K5/20</f>
        <v>4</v>
      </c>
      <c r="M5" s="317"/>
      <c r="N5" s="317"/>
      <c r="O5" s="247"/>
      <c r="P5" s="531" t="s">
        <v>249</v>
      </c>
      <c r="Q5" s="274" t="s">
        <v>29</v>
      </c>
      <c r="R5" s="53">
        <v>150</v>
      </c>
      <c r="S5" s="317">
        <f>R5/30</f>
        <v>5</v>
      </c>
      <c r="T5" s="317"/>
      <c r="U5" s="317"/>
      <c r="V5" s="245"/>
      <c r="W5" s="531" t="s">
        <v>40</v>
      </c>
      <c r="X5" s="53" t="s">
        <v>67</v>
      </c>
      <c r="Y5" s="53">
        <v>80</v>
      </c>
      <c r="Z5" s="317">
        <f>Y5/20</f>
        <v>4</v>
      </c>
      <c r="AA5" s="317"/>
      <c r="AB5" s="317"/>
      <c r="AC5" s="247"/>
      <c r="AD5" s="529" t="s">
        <v>66</v>
      </c>
      <c r="AE5" s="53" t="s">
        <v>68</v>
      </c>
      <c r="AF5" s="53">
        <v>100</v>
      </c>
      <c r="AG5" s="317">
        <f>AF5/20</f>
        <v>5</v>
      </c>
      <c r="AH5" s="317"/>
      <c r="AI5" s="317"/>
      <c r="AJ5" s="247"/>
      <c r="AL5" s="219"/>
      <c r="AM5" s="150"/>
      <c r="AN5" s="415"/>
      <c r="AO5" s="290"/>
      <c r="AP5" s="340"/>
      <c r="AQ5" s="340"/>
      <c r="AR5" s="339"/>
      <c r="AS5" s="413"/>
      <c r="AT5" s="219"/>
      <c r="AU5" s="219"/>
      <c r="AV5" s="12"/>
      <c r="AW5" s="613"/>
      <c r="AX5" s="219"/>
      <c r="AY5" s="219"/>
      <c r="AZ5" s="219"/>
      <c r="BA5" s="613"/>
      <c r="BB5" s="219"/>
      <c r="BC5" s="219"/>
      <c r="BD5" s="77"/>
      <c r="BE5" s="78"/>
      <c r="BF5" s="219"/>
      <c r="BG5" s="219"/>
      <c r="BH5" s="77"/>
      <c r="BI5" s="77"/>
    </row>
    <row r="6" spans="1:61" s="67" customFormat="1" ht="16.5" customHeight="1" x14ac:dyDescent="0.25">
      <c r="A6" s="572"/>
      <c r="B6" s="532"/>
      <c r="C6" s="53"/>
      <c r="D6" s="53"/>
      <c r="E6" s="317"/>
      <c r="F6" s="317"/>
      <c r="G6" s="317"/>
      <c r="H6" s="247"/>
      <c r="I6" s="532"/>
      <c r="J6" s="6" t="s">
        <v>35</v>
      </c>
      <c r="K6" s="53">
        <v>20</v>
      </c>
      <c r="L6" s="317">
        <f t="shared" ref="L6" si="0">K6/20</f>
        <v>1</v>
      </c>
      <c r="M6" s="317"/>
      <c r="N6" s="317"/>
      <c r="O6" s="247"/>
      <c r="P6" s="532"/>
      <c r="Q6" s="133" t="s">
        <v>393</v>
      </c>
      <c r="R6" s="133">
        <v>3</v>
      </c>
      <c r="S6" s="317"/>
      <c r="T6" s="317"/>
      <c r="U6" s="317"/>
      <c r="V6" s="245"/>
      <c r="W6" s="532"/>
      <c r="X6" s="6" t="s">
        <v>35</v>
      </c>
      <c r="Y6" s="53">
        <v>20</v>
      </c>
      <c r="Z6" s="317">
        <f>Y6/20</f>
        <v>1</v>
      </c>
      <c r="AA6" s="317"/>
      <c r="AB6" s="317"/>
      <c r="AC6" s="247"/>
      <c r="AD6" s="530"/>
      <c r="AE6" s="70"/>
      <c r="AF6" s="70"/>
      <c r="AG6" s="317"/>
      <c r="AH6" s="317"/>
      <c r="AI6" s="317"/>
      <c r="AJ6" s="247"/>
      <c r="AK6" s="23"/>
      <c r="AL6" s="219"/>
      <c r="AM6" s="150"/>
      <c r="AN6" s="415"/>
      <c r="AO6" s="290"/>
      <c r="AP6" s="340"/>
      <c r="AQ6" s="339"/>
      <c r="AR6" s="340"/>
      <c r="AS6" s="413"/>
      <c r="AT6" s="219"/>
      <c r="AU6" s="219"/>
      <c r="AV6" s="12"/>
      <c r="AW6" s="613"/>
      <c r="AX6" s="219"/>
      <c r="AY6" s="219"/>
      <c r="AZ6" s="219"/>
      <c r="BA6" s="613"/>
      <c r="BB6" s="219"/>
      <c r="BC6" s="219"/>
      <c r="BD6" s="77"/>
      <c r="BE6" s="219"/>
      <c r="BF6" s="219"/>
      <c r="BG6" s="219"/>
      <c r="BH6" s="77"/>
      <c r="BI6" s="77"/>
    </row>
    <row r="7" spans="1:61" s="67" customFormat="1" ht="16.5" customHeight="1" x14ac:dyDescent="0.25">
      <c r="A7" s="572" t="s">
        <v>86</v>
      </c>
      <c r="B7" s="522" t="s">
        <v>383</v>
      </c>
      <c r="C7" s="53" t="s">
        <v>384</v>
      </c>
      <c r="D7" s="71">
        <v>75</v>
      </c>
      <c r="E7" s="214">
        <f>D7*0.65/35</f>
        <v>1.3928571428571428</v>
      </c>
      <c r="F7" s="318">
        <f>D7/55</f>
        <v>1.3636363636363635</v>
      </c>
      <c r="G7" s="318"/>
      <c r="H7" s="247"/>
      <c r="I7" s="522" t="s">
        <v>386</v>
      </c>
      <c r="J7" s="6" t="s">
        <v>117</v>
      </c>
      <c r="K7" s="6">
        <v>80</v>
      </c>
      <c r="L7" s="317"/>
      <c r="M7" s="318">
        <f>K7*0.8/35</f>
        <v>1.8285714285714285</v>
      </c>
      <c r="N7" s="318">
        <f>L7/35</f>
        <v>0</v>
      </c>
      <c r="O7" s="247"/>
      <c r="P7" s="522" t="s">
        <v>302</v>
      </c>
      <c r="Q7" s="134" t="s">
        <v>116</v>
      </c>
      <c r="R7" s="133">
        <v>10</v>
      </c>
      <c r="S7" s="318"/>
      <c r="T7" s="318"/>
      <c r="U7" s="318">
        <f>R7/100</f>
        <v>0.1</v>
      </c>
      <c r="V7" s="245"/>
      <c r="W7" s="522" t="s">
        <v>200</v>
      </c>
      <c r="X7" s="29" t="s">
        <v>70</v>
      </c>
      <c r="Y7" s="6">
        <v>95</v>
      </c>
      <c r="Z7" s="318"/>
      <c r="AA7" s="318">
        <f>Y7*0.65/35</f>
        <v>1.7642857142857142</v>
      </c>
      <c r="AB7" s="318"/>
      <c r="AC7" s="247"/>
      <c r="AD7" s="522" t="s">
        <v>92</v>
      </c>
      <c r="AE7" s="53" t="s">
        <v>23</v>
      </c>
      <c r="AF7" s="53">
        <v>70</v>
      </c>
      <c r="AG7" s="318"/>
      <c r="AH7" s="318">
        <f>AF7/35</f>
        <v>2</v>
      </c>
      <c r="AI7" s="318"/>
      <c r="AJ7" s="247"/>
      <c r="AK7" s="17"/>
      <c r="AM7" s="150"/>
      <c r="AN7" s="415"/>
      <c r="AO7" s="290"/>
      <c r="AP7" s="341"/>
      <c r="AQ7" s="339"/>
      <c r="AR7" s="340"/>
      <c r="AS7" s="413"/>
      <c r="AT7" s="11"/>
      <c r="AU7" s="219"/>
      <c r="AV7" s="11"/>
      <c r="AW7" s="599"/>
      <c r="AX7" s="219"/>
      <c r="AY7" s="79"/>
      <c r="AZ7" s="11"/>
      <c r="BA7" s="599"/>
      <c r="BB7" s="219"/>
      <c r="BC7" s="11"/>
      <c r="BD7" s="77"/>
      <c r="BE7" s="599"/>
      <c r="BF7" s="11"/>
      <c r="BG7" s="11"/>
      <c r="BH7" s="77"/>
      <c r="BI7" s="77"/>
    </row>
    <row r="8" spans="1:61" s="67" customFormat="1" ht="16.5" customHeight="1" x14ac:dyDescent="0.25">
      <c r="A8" s="573"/>
      <c r="B8" s="523"/>
      <c r="C8" s="6" t="s">
        <v>123</v>
      </c>
      <c r="D8" s="6">
        <v>30</v>
      </c>
      <c r="E8" s="214"/>
      <c r="F8" s="319"/>
      <c r="G8" s="319">
        <f t="shared" ref="G8:G11" si="1">D8/100</f>
        <v>0.3</v>
      </c>
      <c r="H8" s="247"/>
      <c r="I8" s="523"/>
      <c r="J8" s="6" t="s">
        <v>33</v>
      </c>
      <c r="K8" s="6">
        <v>30</v>
      </c>
      <c r="L8" s="317"/>
      <c r="M8" s="319"/>
      <c r="N8" s="318"/>
      <c r="O8" s="247"/>
      <c r="P8" s="523"/>
      <c r="Q8" s="275" t="s">
        <v>31</v>
      </c>
      <c r="R8" s="133">
        <v>25</v>
      </c>
      <c r="S8" s="319"/>
      <c r="T8" s="319">
        <f>R8/55</f>
        <v>0.45454545454545453</v>
      </c>
      <c r="U8" s="318"/>
      <c r="V8" s="245"/>
      <c r="W8" s="610"/>
      <c r="X8" s="29" t="s">
        <v>96</v>
      </c>
      <c r="Y8" s="6">
        <v>20</v>
      </c>
      <c r="Z8" s="319"/>
      <c r="AA8" s="319"/>
      <c r="AB8" s="319">
        <f>Y8/100</f>
        <v>0.2</v>
      </c>
      <c r="AC8" s="247"/>
      <c r="AD8" s="523"/>
      <c r="AE8" s="83" t="s">
        <v>27</v>
      </c>
      <c r="AF8" s="53">
        <v>40</v>
      </c>
      <c r="AG8" s="319">
        <f>AF8/90</f>
        <v>0.44444444444444442</v>
      </c>
      <c r="AH8" s="319"/>
      <c r="AI8" s="318"/>
      <c r="AJ8" s="247"/>
      <c r="AK8" s="15"/>
      <c r="AM8" s="150"/>
      <c r="AN8" s="415"/>
      <c r="AO8" s="11"/>
      <c r="AP8" s="339"/>
      <c r="AQ8" s="339"/>
      <c r="AR8" s="340"/>
      <c r="AS8" s="413"/>
      <c r="AT8" s="11"/>
      <c r="AU8" s="219"/>
      <c r="AV8" s="219"/>
      <c r="AW8" s="599"/>
      <c r="AX8" s="219"/>
      <c r="AY8" s="79"/>
      <c r="AZ8" s="219"/>
      <c r="BA8" s="599"/>
      <c r="BB8" s="11"/>
      <c r="BC8" s="11"/>
      <c r="BD8" s="77"/>
      <c r="BE8" s="599"/>
      <c r="BF8" s="11"/>
      <c r="BG8" s="219"/>
      <c r="BH8" s="77"/>
      <c r="BI8" s="77"/>
    </row>
    <row r="9" spans="1:61" s="67" customFormat="1" ht="16.5" customHeight="1" x14ac:dyDescent="0.25">
      <c r="A9" s="573"/>
      <c r="B9" s="523"/>
      <c r="C9" s="53" t="s">
        <v>385</v>
      </c>
      <c r="D9" s="6">
        <v>0.5</v>
      </c>
      <c r="E9" s="214"/>
      <c r="F9" s="318"/>
      <c r="G9" s="319">
        <f>D9/100</f>
        <v>5.0000000000000001E-3</v>
      </c>
      <c r="H9" s="247"/>
      <c r="I9" s="523"/>
      <c r="J9" s="6" t="s">
        <v>22</v>
      </c>
      <c r="K9" s="6" t="s">
        <v>129</v>
      </c>
      <c r="L9" s="317"/>
      <c r="M9" s="318"/>
      <c r="N9" s="319"/>
      <c r="O9" s="247"/>
      <c r="P9" s="523"/>
      <c r="Q9" s="133" t="s">
        <v>37</v>
      </c>
      <c r="R9" s="133">
        <v>20</v>
      </c>
      <c r="S9" s="320"/>
      <c r="T9" s="318"/>
      <c r="U9" s="318">
        <f t="shared" ref="U9:U10" si="2">R9/100</f>
        <v>0.2</v>
      </c>
      <c r="V9" s="245"/>
      <c r="W9" s="610"/>
      <c r="X9" s="29" t="s">
        <v>201</v>
      </c>
      <c r="Y9" s="6">
        <v>5</v>
      </c>
      <c r="Z9" s="319"/>
      <c r="AA9" s="318"/>
      <c r="AB9" s="319">
        <f>Y9/100</f>
        <v>0.05</v>
      </c>
      <c r="AC9" s="247"/>
      <c r="AD9" s="523"/>
      <c r="AE9" s="83" t="s">
        <v>33</v>
      </c>
      <c r="AF9" s="53">
        <v>20</v>
      </c>
      <c r="AG9" s="319"/>
      <c r="AH9" s="318"/>
      <c r="AI9" s="319">
        <f>AF9/100</f>
        <v>0.2</v>
      </c>
      <c r="AJ9" s="247"/>
      <c r="AK9" s="15"/>
      <c r="AM9" s="157"/>
      <c r="AN9" s="112"/>
      <c r="AO9" s="294"/>
      <c r="AP9" s="342"/>
      <c r="AQ9" s="342"/>
      <c r="AR9" s="344"/>
      <c r="AS9" s="413"/>
      <c r="AT9" s="11"/>
      <c r="AU9" s="219"/>
      <c r="AV9" s="219"/>
      <c r="AW9" s="599"/>
      <c r="AX9" s="11"/>
      <c r="AY9" s="219"/>
      <c r="AZ9" s="219"/>
      <c r="BA9" s="599"/>
      <c r="BB9" s="11"/>
      <c r="BC9" s="11"/>
      <c r="BD9" s="77"/>
      <c r="BE9" s="599"/>
      <c r="BF9" s="11"/>
      <c r="BG9" s="11"/>
      <c r="BH9" s="77"/>
      <c r="BI9" s="77"/>
    </row>
    <row r="10" spans="1:61" s="67" customFormat="1" ht="16.5" customHeight="1" x14ac:dyDescent="0.25">
      <c r="A10" s="573"/>
      <c r="B10" s="523"/>
      <c r="C10" s="72" t="s">
        <v>27</v>
      </c>
      <c r="D10" s="72">
        <v>35</v>
      </c>
      <c r="E10" s="214"/>
      <c r="F10" s="318"/>
      <c r="G10" s="319"/>
      <c r="H10" s="247"/>
      <c r="I10" s="523"/>
      <c r="J10" s="6"/>
      <c r="K10" s="81"/>
      <c r="L10" s="317"/>
      <c r="M10" s="318"/>
      <c r="N10" s="319"/>
      <c r="O10" s="247"/>
      <c r="P10" s="523"/>
      <c r="Q10" s="133" t="s">
        <v>392</v>
      </c>
      <c r="R10" s="133">
        <v>5</v>
      </c>
      <c r="S10" s="320"/>
      <c r="T10" s="318"/>
      <c r="U10" s="318">
        <f t="shared" si="2"/>
        <v>0.05</v>
      </c>
      <c r="V10" s="245"/>
      <c r="W10" s="610"/>
      <c r="X10" s="53" t="s">
        <v>400</v>
      </c>
      <c r="Y10" s="53">
        <v>5</v>
      </c>
      <c r="Z10" s="320"/>
      <c r="AA10" s="318"/>
      <c r="AB10" s="319"/>
      <c r="AC10" s="247"/>
      <c r="AD10" s="523"/>
      <c r="AE10" s="83"/>
      <c r="AF10" s="53"/>
      <c r="AG10" s="320"/>
      <c r="AH10" s="318"/>
      <c r="AI10" s="319"/>
      <c r="AJ10" s="247"/>
      <c r="AK10" s="15"/>
      <c r="AM10" s="157"/>
      <c r="AN10" s="112"/>
      <c r="AO10" s="294"/>
      <c r="AP10" s="342"/>
      <c r="AQ10" s="344"/>
      <c r="AR10" s="339"/>
      <c r="AS10" s="413"/>
      <c r="AT10" s="11"/>
      <c r="AU10" s="219"/>
      <c r="AV10" s="219"/>
      <c r="AW10" s="599"/>
      <c r="AX10" s="11"/>
      <c r="AY10" s="219"/>
      <c r="AZ10" s="219"/>
      <c r="BA10" s="599"/>
      <c r="BB10" s="11"/>
      <c r="BC10" s="11"/>
      <c r="BD10" s="77"/>
      <c r="BE10" s="599"/>
      <c r="BF10" s="219"/>
      <c r="BG10" s="11"/>
      <c r="BH10" s="77"/>
      <c r="BI10" s="77"/>
    </row>
    <row r="11" spans="1:61" s="67" customFormat="1" ht="16.5" customHeight="1" x14ac:dyDescent="0.25">
      <c r="A11" s="573"/>
      <c r="B11" s="524"/>
      <c r="C11" s="53" t="s">
        <v>24</v>
      </c>
      <c r="D11" s="6">
        <v>10</v>
      </c>
      <c r="E11" s="214"/>
      <c r="F11" s="318"/>
      <c r="G11" s="319">
        <f t="shared" si="1"/>
        <v>0.1</v>
      </c>
      <c r="H11" s="247"/>
      <c r="I11" s="524"/>
      <c r="J11" s="6"/>
      <c r="K11" s="6"/>
      <c r="L11" s="317"/>
      <c r="M11" s="318"/>
      <c r="N11" s="319"/>
      <c r="O11" s="247"/>
      <c r="P11" s="524"/>
      <c r="Q11" s="133" t="s">
        <v>21</v>
      </c>
      <c r="R11" s="133">
        <v>20</v>
      </c>
      <c r="S11" s="319"/>
      <c r="T11" s="318"/>
      <c r="U11" s="319">
        <f>R11/100</f>
        <v>0.2</v>
      </c>
      <c r="V11" s="245"/>
      <c r="W11" s="611"/>
      <c r="X11" s="80"/>
      <c r="Y11" s="53"/>
      <c r="Z11" s="318"/>
      <c r="AA11" s="318"/>
      <c r="AB11" s="319"/>
      <c r="AC11" s="247"/>
      <c r="AD11" s="600"/>
      <c r="AE11" s="83"/>
      <c r="AF11" s="6"/>
      <c r="AG11" s="318"/>
      <c r="AH11" s="318"/>
      <c r="AI11" s="319"/>
      <c r="AJ11" s="247"/>
      <c r="AL11" s="77"/>
      <c r="AM11" s="157"/>
      <c r="AN11" s="112"/>
      <c r="AO11" s="414"/>
      <c r="AP11" s="344"/>
      <c r="AQ11" s="344"/>
      <c r="AR11" s="339"/>
      <c r="AS11" s="413"/>
      <c r="AT11" s="11"/>
      <c r="AU11" s="219"/>
      <c r="AV11" s="219"/>
      <c r="AW11" s="599"/>
      <c r="AX11" s="79"/>
      <c r="AY11" s="79"/>
      <c r="AZ11" s="219"/>
      <c r="BA11" s="599"/>
      <c r="BB11" s="11"/>
      <c r="BC11" s="11"/>
      <c r="BD11" s="77"/>
      <c r="BE11" s="599"/>
      <c r="BF11" s="11"/>
      <c r="BG11" s="11"/>
      <c r="BH11" s="77"/>
      <c r="BI11" s="77"/>
    </row>
    <row r="12" spans="1:61" s="67" customFormat="1" ht="17.100000000000001" customHeight="1" x14ac:dyDescent="0.25">
      <c r="A12" s="516" t="s">
        <v>87</v>
      </c>
      <c r="B12" s="522" t="s">
        <v>128</v>
      </c>
      <c r="C12" s="140" t="s">
        <v>32</v>
      </c>
      <c r="D12" s="140">
        <v>50</v>
      </c>
      <c r="E12" s="318"/>
      <c r="F12" s="318">
        <f>D12/55</f>
        <v>0.90909090909090906</v>
      </c>
      <c r="G12" s="318"/>
      <c r="H12" s="247"/>
      <c r="I12" s="597" t="s">
        <v>387</v>
      </c>
      <c r="J12" s="139" t="s">
        <v>30</v>
      </c>
      <c r="K12" s="405">
        <v>30</v>
      </c>
      <c r="L12" s="317"/>
      <c r="M12" s="322"/>
      <c r="N12" s="323">
        <f>K12/100+K1250</f>
        <v>0.3</v>
      </c>
      <c r="O12" s="247"/>
      <c r="P12" s="597" t="s">
        <v>396</v>
      </c>
      <c r="Q12" s="83" t="s">
        <v>395</v>
      </c>
      <c r="R12" s="53">
        <v>110</v>
      </c>
      <c r="S12" s="325"/>
      <c r="T12" s="319">
        <f>R12*0.6/35</f>
        <v>1.8857142857142857</v>
      </c>
      <c r="U12" s="319"/>
      <c r="V12" s="245"/>
      <c r="W12" s="601" t="s">
        <v>303</v>
      </c>
      <c r="X12" s="136" t="s">
        <v>298</v>
      </c>
      <c r="Y12" s="136">
        <v>12</v>
      </c>
      <c r="Z12" s="321"/>
      <c r="AA12" s="321">
        <f>Y12/35</f>
        <v>0.34285714285714286</v>
      </c>
      <c r="AB12" s="323"/>
      <c r="AC12" s="247"/>
      <c r="AD12" s="522" t="s">
        <v>211</v>
      </c>
      <c r="AE12" s="72" t="s">
        <v>21</v>
      </c>
      <c r="AF12" s="72">
        <v>75</v>
      </c>
      <c r="AG12" s="321"/>
      <c r="AH12" s="322"/>
      <c r="AI12" s="323">
        <f>AF12/100</f>
        <v>0.75</v>
      </c>
      <c r="AJ12" s="247"/>
      <c r="AL12" s="77"/>
      <c r="AM12" s="157"/>
      <c r="AN12" s="112"/>
      <c r="AO12" s="294"/>
      <c r="AP12" s="345"/>
      <c r="AQ12" s="344"/>
      <c r="AR12" s="344"/>
      <c r="AS12" s="413"/>
      <c r="AT12" s="219"/>
      <c r="AU12" s="11"/>
      <c r="AV12" s="219"/>
      <c r="AW12" s="599"/>
      <c r="AX12" s="11"/>
      <c r="AY12" s="11"/>
      <c r="AZ12" s="219"/>
      <c r="BA12" s="599"/>
      <c r="BB12" s="11"/>
      <c r="BC12" s="11"/>
      <c r="BD12" s="77"/>
      <c r="BE12" s="599"/>
      <c r="BF12" s="219"/>
      <c r="BG12" s="219"/>
      <c r="BH12" s="77"/>
      <c r="BI12" s="77"/>
    </row>
    <row r="13" spans="1:61" s="67" customFormat="1" ht="17.100000000000001" customHeight="1" x14ac:dyDescent="0.25">
      <c r="A13" s="517"/>
      <c r="B13" s="523"/>
      <c r="C13" s="141" t="s">
        <v>94</v>
      </c>
      <c r="D13" s="140">
        <v>25</v>
      </c>
      <c r="E13" s="319"/>
      <c r="F13" s="319">
        <f>D13/85</f>
        <v>0.29411764705882354</v>
      </c>
      <c r="G13" s="318"/>
      <c r="H13" s="247"/>
      <c r="I13" s="597"/>
      <c r="J13" s="155" t="s">
        <v>134</v>
      </c>
      <c r="K13" s="405">
        <v>25</v>
      </c>
      <c r="L13" s="317">
        <f>K13/40</f>
        <v>0.625</v>
      </c>
      <c r="M13" s="323">
        <f>K13/35</f>
        <v>0.7142857142857143</v>
      </c>
      <c r="N13" s="323"/>
      <c r="O13" s="247"/>
      <c r="P13" s="597"/>
      <c r="Q13" s="139" t="s">
        <v>397</v>
      </c>
      <c r="R13" s="139">
        <v>15</v>
      </c>
      <c r="S13" s="321"/>
      <c r="T13" s="323"/>
      <c r="U13" s="319">
        <f t="shared" ref="U13:U14" si="3">R13/100</f>
        <v>0.15</v>
      </c>
      <c r="V13" s="245"/>
      <c r="W13" s="602"/>
      <c r="X13" s="136" t="s">
        <v>287</v>
      </c>
      <c r="Y13" s="136">
        <v>55</v>
      </c>
      <c r="Z13" s="321"/>
      <c r="AA13" s="323">
        <f>Y13/140</f>
        <v>0.39285714285714285</v>
      </c>
      <c r="AB13" s="323"/>
      <c r="AC13" s="247"/>
      <c r="AD13" s="523"/>
      <c r="AE13" s="137" t="s">
        <v>212</v>
      </c>
      <c r="AF13" s="72">
        <v>15</v>
      </c>
      <c r="AG13" s="321"/>
      <c r="AH13" s="323">
        <f>AF13/35</f>
        <v>0.42857142857142855</v>
      </c>
      <c r="AI13" s="323"/>
      <c r="AJ13" s="247"/>
      <c r="AL13" s="77"/>
      <c r="AM13" s="157"/>
      <c r="AN13" s="112"/>
      <c r="AO13" s="112"/>
      <c r="AP13" s="345"/>
      <c r="AQ13" s="345"/>
      <c r="AR13" s="345"/>
      <c r="AS13" s="413"/>
      <c r="AT13" s="11"/>
      <c r="AU13" s="11"/>
      <c r="AV13" s="219"/>
      <c r="AW13" s="599"/>
      <c r="AX13" s="219"/>
      <c r="AY13" s="11"/>
      <c r="AZ13" s="219"/>
      <c r="BA13" s="599"/>
      <c r="BB13" s="219"/>
      <c r="BC13" s="219"/>
      <c r="BD13" s="77"/>
      <c r="BE13" s="599"/>
      <c r="BF13" s="11"/>
      <c r="BG13" s="219"/>
      <c r="BH13" s="77"/>
      <c r="BI13" s="77"/>
    </row>
    <row r="14" spans="1:61" s="67" customFormat="1" ht="17.100000000000001" customHeight="1" x14ac:dyDescent="0.25">
      <c r="A14" s="517"/>
      <c r="B14" s="523"/>
      <c r="C14" s="140" t="s">
        <v>37</v>
      </c>
      <c r="D14" s="140">
        <v>20</v>
      </c>
      <c r="E14" s="319"/>
      <c r="F14" s="318"/>
      <c r="G14" s="319">
        <f>D14/100</f>
        <v>0.2</v>
      </c>
      <c r="H14" s="247"/>
      <c r="I14" s="597"/>
      <c r="J14" s="139" t="s">
        <v>44</v>
      </c>
      <c r="K14" s="405">
        <v>10</v>
      </c>
      <c r="L14" s="317"/>
      <c r="M14" s="323"/>
      <c r="N14" s="323">
        <f t="shared" ref="N14" si="4">K14/100+K1252</f>
        <v>0.1</v>
      </c>
      <c r="O14" s="247"/>
      <c r="P14" s="597"/>
      <c r="Q14" s="139" t="s">
        <v>394</v>
      </c>
      <c r="R14" s="298">
        <v>2</v>
      </c>
      <c r="S14" s="478"/>
      <c r="T14" s="478"/>
      <c r="U14" s="479">
        <f t="shared" si="3"/>
        <v>0.02</v>
      </c>
      <c r="V14" s="245"/>
      <c r="W14" s="602"/>
      <c r="X14" s="133" t="s">
        <v>37</v>
      </c>
      <c r="Y14" s="133">
        <v>35</v>
      </c>
      <c r="Z14" s="320"/>
      <c r="AA14" s="318"/>
      <c r="AB14" s="318">
        <f t="shared" ref="AB14:AB15" si="5">Y14/100</f>
        <v>0.35</v>
      </c>
      <c r="AC14" s="247"/>
      <c r="AD14" s="523"/>
      <c r="AE14" s="72" t="s">
        <v>401</v>
      </c>
      <c r="AF14" s="72">
        <v>3</v>
      </c>
      <c r="AG14" s="323"/>
      <c r="AH14" s="323"/>
      <c r="AI14" s="323"/>
      <c r="AJ14" s="247"/>
      <c r="AL14" s="150"/>
      <c r="AM14" s="150"/>
      <c r="AN14" s="11"/>
      <c r="AO14" s="290"/>
      <c r="AP14" s="346"/>
      <c r="AQ14" s="346"/>
      <c r="AR14" s="339"/>
      <c r="AS14" s="413"/>
      <c r="AT14" s="219"/>
      <c r="AU14" s="219"/>
      <c r="AV14" s="219"/>
      <c r="AW14" s="599"/>
      <c r="AX14" s="219"/>
      <c r="AY14" s="11"/>
      <c r="AZ14" s="219"/>
      <c r="BA14" s="599"/>
      <c r="BB14" s="219"/>
      <c r="BC14" s="219"/>
      <c r="BD14" s="77"/>
      <c r="BE14" s="599"/>
      <c r="BF14" s="11"/>
      <c r="BG14" s="219"/>
      <c r="BH14" s="77"/>
      <c r="BI14" s="77"/>
    </row>
    <row r="15" spans="1:61" s="67" customFormat="1" ht="17.100000000000001" customHeight="1" x14ac:dyDescent="0.25">
      <c r="A15" s="517"/>
      <c r="B15" s="523"/>
      <c r="C15" s="140"/>
      <c r="D15" s="140"/>
      <c r="E15" s="320"/>
      <c r="F15" s="318"/>
      <c r="G15" s="319"/>
      <c r="H15" s="247"/>
      <c r="I15" s="597"/>
      <c r="J15" s="139" t="s">
        <v>388</v>
      </c>
      <c r="K15" s="139">
        <v>25</v>
      </c>
      <c r="L15" s="317">
        <f>K15/60</f>
        <v>0.41666666666666669</v>
      </c>
      <c r="M15" s="323"/>
      <c r="N15" s="323"/>
      <c r="O15" s="247"/>
      <c r="P15" s="597"/>
      <c r="Q15" s="455"/>
      <c r="R15" s="455"/>
      <c r="S15" s="480"/>
      <c r="T15" s="481"/>
      <c r="U15" s="482"/>
      <c r="V15" s="245"/>
      <c r="W15" s="602"/>
      <c r="X15" s="133" t="s">
        <v>392</v>
      </c>
      <c r="Y15" s="133">
        <v>5</v>
      </c>
      <c r="Z15" s="320"/>
      <c r="AA15" s="318"/>
      <c r="AB15" s="318">
        <f t="shared" si="5"/>
        <v>0.05</v>
      </c>
      <c r="AC15" s="247"/>
      <c r="AD15" s="523"/>
      <c r="AE15" s="72"/>
      <c r="AF15" s="291"/>
      <c r="AG15" s="324"/>
      <c r="AH15" s="323"/>
      <c r="AI15" s="323"/>
      <c r="AJ15" s="247"/>
      <c r="AL15" s="150"/>
      <c r="AM15" s="150"/>
      <c r="AN15" s="231"/>
      <c r="AO15" s="11"/>
      <c r="AP15" s="346"/>
      <c r="AQ15" s="346"/>
      <c r="AR15" s="346"/>
      <c r="AS15" s="413"/>
      <c r="AT15" s="219"/>
      <c r="AU15" s="219"/>
      <c r="AV15" s="219"/>
      <c r="AW15" s="599"/>
      <c r="AX15" s="11"/>
      <c r="AY15" s="11"/>
      <c r="AZ15" s="219"/>
      <c r="BA15" s="599"/>
      <c r="BB15" s="11"/>
      <c r="BC15" s="11"/>
      <c r="BD15" s="77"/>
      <c r="BE15" s="599"/>
      <c r="BF15" s="219"/>
      <c r="BG15" s="79"/>
      <c r="BH15" s="77"/>
      <c r="BI15" s="77"/>
    </row>
    <row r="16" spans="1:61" s="67" customFormat="1" ht="17.100000000000001" customHeight="1" x14ac:dyDescent="0.25">
      <c r="A16" s="518"/>
      <c r="B16" s="524"/>
      <c r="C16" s="142"/>
      <c r="D16" s="140"/>
      <c r="E16" s="318"/>
      <c r="F16" s="318"/>
      <c r="G16" s="319"/>
      <c r="H16" s="247"/>
      <c r="I16" s="597"/>
      <c r="J16" s="477" t="s">
        <v>389</v>
      </c>
      <c r="K16" s="143" t="s">
        <v>390</v>
      </c>
      <c r="L16" s="317"/>
      <c r="M16" s="324"/>
      <c r="N16" s="324"/>
      <c r="O16" s="247"/>
      <c r="P16" s="597"/>
      <c r="Q16" s="276"/>
      <c r="R16" s="136"/>
      <c r="S16" s="483"/>
      <c r="T16" s="481"/>
      <c r="U16" s="481"/>
      <c r="V16" s="245"/>
      <c r="W16" s="603"/>
      <c r="X16" s="134" t="s">
        <v>116</v>
      </c>
      <c r="Y16" s="133">
        <v>10</v>
      </c>
      <c r="Z16" s="318"/>
      <c r="AA16" s="318"/>
      <c r="AB16" s="318">
        <f>Y16/100</f>
        <v>0.1</v>
      </c>
      <c r="AC16" s="247"/>
      <c r="AD16" s="524"/>
      <c r="AE16" s="72"/>
      <c r="AF16" s="291"/>
      <c r="AG16" s="324"/>
      <c r="AH16" s="324"/>
      <c r="AI16" s="324"/>
      <c r="AJ16" s="247"/>
      <c r="AL16" s="150"/>
      <c r="AM16" s="150"/>
      <c r="AN16" s="231"/>
      <c r="AO16" s="11"/>
      <c r="AP16" s="346"/>
      <c r="AQ16" s="346"/>
      <c r="AR16" s="346"/>
      <c r="AS16" s="413"/>
      <c r="AT16" s="219"/>
      <c r="AU16" s="219"/>
      <c r="AV16" s="219"/>
      <c r="AW16" s="599"/>
      <c r="AX16" s="11"/>
      <c r="AY16" s="11"/>
      <c r="AZ16" s="219"/>
      <c r="BA16" s="599"/>
      <c r="BB16" s="77"/>
      <c r="BC16" s="77"/>
      <c r="BD16" s="77"/>
      <c r="BE16" s="599"/>
      <c r="BF16" s="11"/>
      <c r="BG16" s="11"/>
      <c r="BH16" s="77"/>
      <c r="BI16" s="77"/>
    </row>
    <row r="17" spans="1:61" ht="16.5" customHeight="1" x14ac:dyDescent="0.25">
      <c r="A17" s="572" t="s">
        <v>47</v>
      </c>
      <c r="B17" s="522" t="s">
        <v>41</v>
      </c>
      <c r="C17" s="6" t="s">
        <v>14</v>
      </c>
      <c r="D17" s="6">
        <v>75</v>
      </c>
      <c r="E17" s="325"/>
      <c r="F17" s="325"/>
      <c r="G17" s="318">
        <f>D17/100</f>
        <v>0.75</v>
      </c>
      <c r="H17" s="247"/>
      <c r="I17" s="594" t="s">
        <v>169</v>
      </c>
      <c r="J17" s="6" t="s">
        <v>14</v>
      </c>
      <c r="K17" s="6">
        <v>75</v>
      </c>
      <c r="L17" s="317"/>
      <c r="M17" s="325"/>
      <c r="N17" s="318">
        <f>K17/100</f>
        <v>0.75</v>
      </c>
      <c r="O17" s="247"/>
      <c r="P17" s="594" t="s">
        <v>169</v>
      </c>
      <c r="Q17" s="6" t="s">
        <v>14</v>
      </c>
      <c r="R17" s="6">
        <v>75</v>
      </c>
      <c r="S17" s="325"/>
      <c r="T17" s="325"/>
      <c r="U17" s="318">
        <f>R17/100</f>
        <v>0.75</v>
      </c>
      <c r="V17" s="247"/>
      <c r="W17" s="572" t="s">
        <v>39</v>
      </c>
      <c r="X17" s="6" t="s">
        <v>14</v>
      </c>
      <c r="Y17" s="53">
        <v>75</v>
      </c>
      <c r="Z17" s="325"/>
      <c r="AA17" s="325"/>
      <c r="AB17" s="318">
        <f>Y17/100</f>
        <v>0.75</v>
      </c>
      <c r="AC17" s="247"/>
      <c r="AD17" s="522" t="s">
        <v>41</v>
      </c>
      <c r="AE17" s="6" t="s">
        <v>14</v>
      </c>
      <c r="AF17" s="53">
        <v>75</v>
      </c>
      <c r="AG17" s="325"/>
      <c r="AH17" s="325"/>
      <c r="AI17" s="318">
        <f>AF17/100</f>
        <v>0.75</v>
      </c>
      <c r="AJ17" s="247"/>
      <c r="AL17" s="150"/>
      <c r="AM17" s="150"/>
      <c r="AN17" s="231"/>
      <c r="AO17" s="290"/>
      <c r="AP17" s="346"/>
      <c r="AQ17" s="346"/>
      <c r="AR17" s="346"/>
      <c r="AS17" s="413"/>
    </row>
    <row r="18" spans="1:61" ht="16.5" customHeight="1" x14ac:dyDescent="0.25">
      <c r="A18" s="573"/>
      <c r="B18" s="523"/>
      <c r="C18" s="574" t="s">
        <v>15</v>
      </c>
      <c r="D18" s="6"/>
      <c r="E18" s="325"/>
      <c r="F18" s="325"/>
      <c r="G18" s="325"/>
      <c r="H18" s="247"/>
      <c r="I18" s="595"/>
      <c r="J18" s="574" t="s">
        <v>127</v>
      </c>
      <c r="K18" s="6"/>
      <c r="L18" s="214"/>
      <c r="M18" s="325"/>
      <c r="N18" s="325"/>
      <c r="O18" s="247"/>
      <c r="P18" s="595"/>
      <c r="Q18" s="574" t="s">
        <v>15</v>
      </c>
      <c r="R18" s="6"/>
      <c r="S18" s="325"/>
      <c r="T18" s="325"/>
      <c r="U18" s="325"/>
      <c r="V18" s="247"/>
      <c r="W18" s="573"/>
      <c r="X18" s="574" t="s">
        <v>15</v>
      </c>
      <c r="Y18" s="6"/>
      <c r="Z18" s="325"/>
      <c r="AA18" s="325"/>
      <c r="AB18" s="325"/>
      <c r="AC18" s="247"/>
      <c r="AD18" s="523"/>
      <c r="AE18" s="574" t="s">
        <v>15</v>
      </c>
      <c r="AF18" s="6"/>
      <c r="AG18" s="325"/>
      <c r="AH18" s="325"/>
      <c r="AI18" s="325"/>
      <c r="AJ18" s="247"/>
      <c r="AL18" s="150"/>
      <c r="AM18" s="150"/>
      <c r="AN18" s="231"/>
      <c r="AO18" s="290"/>
      <c r="AP18" s="346"/>
      <c r="AQ18" s="346"/>
      <c r="AR18" s="346"/>
      <c r="AS18" s="413"/>
    </row>
    <row r="19" spans="1:61" ht="16.5" customHeight="1" x14ac:dyDescent="0.25">
      <c r="A19" s="573"/>
      <c r="B19" s="523"/>
      <c r="C19" s="575"/>
      <c r="D19" s="6"/>
      <c r="E19" s="325"/>
      <c r="F19" s="325"/>
      <c r="G19" s="325"/>
      <c r="H19" s="247"/>
      <c r="I19" s="595"/>
      <c r="J19" s="575"/>
      <c r="K19" s="6"/>
      <c r="L19" s="214"/>
      <c r="M19" s="325"/>
      <c r="N19" s="325"/>
      <c r="O19" s="247"/>
      <c r="P19" s="595"/>
      <c r="Q19" s="575"/>
      <c r="R19" s="6"/>
      <c r="S19" s="325"/>
      <c r="T19" s="325"/>
      <c r="U19" s="325"/>
      <c r="V19" s="247"/>
      <c r="W19" s="573"/>
      <c r="X19" s="575"/>
      <c r="Y19" s="6"/>
      <c r="Z19" s="325"/>
      <c r="AA19" s="325"/>
      <c r="AB19" s="325"/>
      <c r="AC19" s="247"/>
      <c r="AD19" s="523"/>
      <c r="AE19" s="575"/>
      <c r="AF19" s="6"/>
      <c r="AG19" s="325"/>
      <c r="AH19" s="325"/>
      <c r="AI19" s="325"/>
      <c r="AJ19" s="247"/>
      <c r="AL19" s="219"/>
      <c r="AM19" s="219"/>
      <c r="AN19" s="219"/>
      <c r="AO19" s="219"/>
    </row>
    <row r="20" spans="1:61" ht="15.95" customHeight="1" x14ac:dyDescent="0.25">
      <c r="A20" s="573"/>
      <c r="B20" s="523"/>
      <c r="C20" s="575"/>
      <c r="D20" s="6"/>
      <c r="E20" s="325"/>
      <c r="F20" s="325"/>
      <c r="G20" s="325"/>
      <c r="H20" s="247"/>
      <c r="I20" s="595"/>
      <c r="J20" s="575"/>
      <c r="K20" s="6"/>
      <c r="L20" s="214"/>
      <c r="M20" s="325"/>
      <c r="N20" s="325"/>
      <c r="O20" s="247"/>
      <c r="P20" s="595"/>
      <c r="Q20" s="575"/>
      <c r="R20" s="6"/>
      <c r="S20" s="325"/>
      <c r="T20" s="325"/>
      <c r="U20" s="325"/>
      <c r="V20" s="247"/>
      <c r="W20" s="573"/>
      <c r="X20" s="575"/>
      <c r="Y20" s="53"/>
      <c r="Z20" s="325"/>
      <c r="AA20" s="325"/>
      <c r="AB20" s="325"/>
      <c r="AC20" s="247"/>
      <c r="AD20" s="523"/>
      <c r="AE20" s="575"/>
      <c r="AF20" s="53"/>
      <c r="AG20" s="325"/>
      <c r="AH20" s="325"/>
      <c r="AI20" s="325"/>
      <c r="AJ20" s="247"/>
      <c r="AL20" s="219"/>
      <c r="AM20" s="77"/>
      <c r="AN20" s="77"/>
      <c r="AO20" s="77"/>
    </row>
    <row r="21" spans="1:61" ht="17.100000000000001" customHeight="1" x14ac:dyDescent="0.25">
      <c r="A21" s="573"/>
      <c r="B21" s="524"/>
      <c r="C21" s="576"/>
      <c r="D21" s="6"/>
      <c r="E21" s="325"/>
      <c r="F21" s="325"/>
      <c r="G21" s="325"/>
      <c r="H21" s="247"/>
      <c r="I21" s="596"/>
      <c r="J21" s="576"/>
      <c r="K21" s="6"/>
      <c r="L21" s="214"/>
      <c r="M21" s="325"/>
      <c r="N21" s="325"/>
      <c r="O21" s="247"/>
      <c r="P21" s="596"/>
      <c r="Q21" s="576"/>
      <c r="R21" s="6"/>
      <c r="S21" s="325"/>
      <c r="T21" s="325"/>
      <c r="U21" s="325"/>
      <c r="V21" s="247"/>
      <c r="W21" s="573"/>
      <c r="X21" s="576"/>
      <c r="Y21" s="53"/>
      <c r="Z21" s="325"/>
      <c r="AA21" s="325"/>
      <c r="AB21" s="325"/>
      <c r="AC21" s="247"/>
      <c r="AD21" s="524"/>
      <c r="AE21" s="576"/>
      <c r="AF21" s="53"/>
      <c r="AG21" s="325"/>
      <c r="AH21" s="325"/>
      <c r="AI21" s="325"/>
      <c r="AJ21" s="247"/>
      <c r="AM21" s="67"/>
      <c r="AN21" s="67"/>
      <c r="AO21" s="67"/>
    </row>
    <row r="22" spans="1:61" s="67" customFormat="1" ht="17.100000000000001" customHeight="1" x14ac:dyDescent="0.25">
      <c r="A22" s="573" t="s">
        <v>57</v>
      </c>
      <c r="B22" s="604" t="s">
        <v>300</v>
      </c>
      <c r="C22" s="53" t="s">
        <v>252</v>
      </c>
      <c r="D22" s="53">
        <v>1</v>
      </c>
      <c r="E22" s="325"/>
      <c r="F22" s="325"/>
      <c r="G22" s="318">
        <f>D22/100</f>
        <v>0.01</v>
      </c>
      <c r="H22" s="247"/>
      <c r="I22" s="522" t="s">
        <v>391</v>
      </c>
      <c r="J22" s="72" t="s">
        <v>353</v>
      </c>
      <c r="K22" s="291">
        <v>30</v>
      </c>
      <c r="L22" s="214"/>
      <c r="M22" s="325"/>
      <c r="N22" s="325">
        <f>K22/100</f>
        <v>0.3</v>
      </c>
      <c r="O22" s="247"/>
      <c r="P22" s="522" t="s">
        <v>398</v>
      </c>
      <c r="Q22" s="29" t="s">
        <v>118</v>
      </c>
      <c r="R22" s="6">
        <v>20</v>
      </c>
      <c r="S22" s="317">
        <f>R22/60</f>
        <v>0.33333333333333331</v>
      </c>
      <c r="T22" s="318"/>
      <c r="U22" s="318"/>
      <c r="V22" s="245"/>
      <c r="W22" s="607" t="s">
        <v>304</v>
      </c>
      <c r="X22" s="291" t="s">
        <v>305</v>
      </c>
      <c r="Y22" s="291">
        <v>20</v>
      </c>
      <c r="Z22" s="291">
        <f>Y22/25</f>
        <v>0.8</v>
      </c>
      <c r="AA22" s="291"/>
      <c r="AB22" s="291"/>
      <c r="AC22" s="247"/>
      <c r="AD22" s="581" t="s">
        <v>224</v>
      </c>
      <c r="AE22" s="29" t="s">
        <v>205</v>
      </c>
      <c r="AF22" s="33">
        <v>25</v>
      </c>
      <c r="AG22" s="325"/>
      <c r="AH22" s="325"/>
      <c r="AI22" s="318">
        <f>AF22/100</f>
        <v>0.25</v>
      </c>
      <c r="AJ22" s="247"/>
      <c r="AQ22" s="77"/>
      <c r="AR22" s="219"/>
      <c r="AS22" s="612"/>
      <c r="AT22" s="219"/>
      <c r="AU22" s="219"/>
      <c r="AV22" s="12"/>
      <c r="AW22" s="612"/>
      <c r="AX22" s="11"/>
      <c r="AY22" s="11"/>
      <c r="AZ22" s="219"/>
      <c r="BA22" s="612"/>
      <c r="BB22" s="11"/>
      <c r="BC22" s="11"/>
      <c r="BD22" s="77"/>
      <c r="BE22" s="599"/>
      <c r="BF22" s="79"/>
      <c r="BG22" s="79"/>
      <c r="BH22" s="77"/>
      <c r="BI22" s="77"/>
    </row>
    <row r="23" spans="1:61" s="67" customFormat="1" ht="17.100000000000001" customHeight="1" x14ac:dyDescent="0.25">
      <c r="A23" s="573"/>
      <c r="B23" s="605"/>
      <c r="C23" s="6" t="s">
        <v>130</v>
      </c>
      <c r="D23" s="53">
        <v>10</v>
      </c>
      <c r="E23" s="325"/>
      <c r="F23" s="325"/>
      <c r="G23" s="318">
        <f>D23/100</f>
        <v>0.1</v>
      </c>
      <c r="H23" s="247"/>
      <c r="I23" s="523"/>
      <c r="J23" s="72" t="s">
        <v>315</v>
      </c>
      <c r="K23" s="291">
        <v>15</v>
      </c>
      <c r="L23" s="214"/>
      <c r="M23" s="325">
        <f>K23/55</f>
        <v>0.27272727272727271</v>
      </c>
      <c r="N23" s="325"/>
      <c r="O23" s="247"/>
      <c r="P23" s="523"/>
      <c r="Q23" s="6" t="s">
        <v>27</v>
      </c>
      <c r="R23" s="6">
        <v>30</v>
      </c>
      <c r="S23" s="317">
        <f>R23/90</f>
        <v>0.33333333333333331</v>
      </c>
      <c r="T23" s="319"/>
      <c r="U23" s="319"/>
      <c r="V23" s="245"/>
      <c r="W23" s="608"/>
      <c r="X23" s="291" t="s">
        <v>306</v>
      </c>
      <c r="Y23" s="291">
        <v>5</v>
      </c>
      <c r="Z23" s="291"/>
      <c r="AA23" s="291"/>
      <c r="AB23" s="291"/>
      <c r="AC23" s="247"/>
      <c r="AD23" s="582"/>
      <c r="AE23" s="29" t="s">
        <v>225</v>
      </c>
      <c r="AF23" s="33" t="s">
        <v>25</v>
      </c>
      <c r="AG23" s="325"/>
      <c r="AH23" s="325"/>
      <c r="AI23" s="325"/>
      <c r="AJ23" s="247"/>
      <c r="AQ23" s="77"/>
      <c r="AR23" s="219"/>
      <c r="AS23" s="612"/>
      <c r="AT23" s="11"/>
      <c r="AU23" s="219"/>
      <c r="AV23" s="12"/>
      <c r="AW23" s="612"/>
      <c r="AX23" s="11"/>
      <c r="AY23" s="11"/>
      <c r="AZ23" s="219"/>
      <c r="BA23" s="612"/>
      <c r="BB23" s="11"/>
      <c r="BC23" s="11"/>
      <c r="BD23" s="77"/>
      <c r="BE23" s="599"/>
      <c r="BF23" s="219"/>
      <c r="BG23" s="219"/>
      <c r="BH23" s="77"/>
      <c r="BI23" s="77"/>
    </row>
    <row r="24" spans="1:61" s="67" customFormat="1" ht="17.100000000000001" customHeight="1" x14ac:dyDescent="0.25">
      <c r="A24" s="573"/>
      <c r="B24" s="605"/>
      <c r="C24" s="6" t="s">
        <v>301</v>
      </c>
      <c r="D24" s="6">
        <v>3</v>
      </c>
      <c r="E24" s="325"/>
      <c r="F24" s="325">
        <f>D24/15</f>
        <v>0.2</v>
      </c>
      <c r="G24" s="325"/>
      <c r="H24" s="214"/>
      <c r="I24" s="523"/>
      <c r="J24" s="291"/>
      <c r="K24" s="291"/>
      <c r="L24" s="214"/>
      <c r="M24" s="325"/>
      <c r="N24" s="325"/>
      <c r="O24" s="105"/>
      <c r="P24" s="523"/>
      <c r="Q24" s="6" t="s">
        <v>32</v>
      </c>
      <c r="R24" s="6">
        <v>15</v>
      </c>
      <c r="S24" s="492"/>
      <c r="T24" s="486">
        <f>R24/55</f>
        <v>0.27272727272727271</v>
      </c>
      <c r="U24" s="319"/>
      <c r="V24" s="5"/>
      <c r="W24" s="608"/>
      <c r="X24" s="291"/>
      <c r="Y24" s="291"/>
      <c r="Z24" s="291"/>
      <c r="AA24" s="291"/>
      <c r="AB24" s="291"/>
      <c r="AC24" s="247"/>
      <c r="AD24" s="582"/>
      <c r="AE24" s="29" t="s">
        <v>314</v>
      </c>
      <c r="AF24" s="33">
        <v>2</v>
      </c>
      <c r="AG24" s="325"/>
      <c r="AH24" s="325">
        <f>AF24/15</f>
        <v>0.13333333333333333</v>
      </c>
      <c r="AI24" s="325"/>
      <c r="AJ24" s="214"/>
      <c r="AQ24" s="77"/>
      <c r="AR24" s="219"/>
      <c r="AS24" s="612"/>
      <c r="AT24" s="11"/>
      <c r="AU24" s="11"/>
      <c r="AV24" s="12"/>
      <c r="AW24" s="612"/>
      <c r="AX24" s="11"/>
      <c r="AY24" s="11"/>
      <c r="AZ24" s="219"/>
      <c r="BA24" s="612"/>
      <c r="BB24" s="11"/>
      <c r="BC24" s="11"/>
      <c r="BD24" s="77"/>
      <c r="BE24" s="599"/>
      <c r="BF24" s="11"/>
      <c r="BG24" s="219"/>
      <c r="BH24" s="77"/>
      <c r="BI24" s="77"/>
    </row>
    <row r="25" spans="1:61" s="67" customFormat="1" ht="17.100000000000001" customHeight="1" x14ac:dyDescent="0.25">
      <c r="A25" s="573"/>
      <c r="B25" s="605"/>
      <c r="C25" s="6"/>
      <c r="D25" s="6"/>
      <c r="E25" s="325"/>
      <c r="F25" s="325"/>
      <c r="G25" s="325"/>
      <c r="H25" s="214"/>
      <c r="I25" s="523"/>
      <c r="J25" s="291"/>
      <c r="K25" s="291"/>
      <c r="L25" s="214"/>
      <c r="M25" s="325"/>
      <c r="N25" s="325"/>
      <c r="O25" s="105"/>
      <c r="P25" s="523"/>
      <c r="Q25" s="29" t="s">
        <v>399</v>
      </c>
      <c r="R25" s="6">
        <v>2</v>
      </c>
      <c r="S25" s="492"/>
      <c r="T25" s="491"/>
      <c r="U25" s="325"/>
      <c r="V25" s="5"/>
      <c r="W25" s="608"/>
      <c r="X25" s="291"/>
      <c r="Y25" s="291"/>
      <c r="Z25" s="291"/>
      <c r="AA25" s="291"/>
      <c r="AB25" s="291"/>
      <c r="AC25" s="214"/>
      <c r="AD25" s="582"/>
      <c r="AF25" s="33"/>
      <c r="AG25" s="325"/>
      <c r="AH25" s="325"/>
      <c r="AI25" s="325"/>
      <c r="AJ25" s="214"/>
      <c r="AQ25" s="77"/>
      <c r="AR25" s="219"/>
      <c r="AS25" s="612"/>
      <c r="AT25" s="11"/>
      <c r="AU25" s="11"/>
      <c r="AV25" s="12"/>
      <c r="AW25" s="612"/>
      <c r="AX25" s="11"/>
      <c r="AY25" s="11"/>
      <c r="AZ25" s="219"/>
      <c r="BA25" s="612"/>
      <c r="BB25" s="11"/>
      <c r="BC25" s="11"/>
      <c r="BD25" s="77"/>
      <c r="BE25" s="599"/>
      <c r="BF25" s="11"/>
      <c r="BG25" s="79"/>
      <c r="BH25" s="77"/>
      <c r="BI25" s="77"/>
    </row>
    <row r="26" spans="1:61" s="67" customFormat="1" ht="17.100000000000001" customHeight="1" x14ac:dyDescent="0.25">
      <c r="A26" s="573"/>
      <c r="B26" s="606"/>
      <c r="C26" s="6"/>
      <c r="D26" s="6"/>
      <c r="E26" s="325"/>
      <c r="F26" s="325"/>
      <c r="G26" s="325"/>
      <c r="H26" s="214"/>
      <c r="I26" s="524"/>
      <c r="J26" s="291"/>
      <c r="K26" s="291"/>
      <c r="L26" s="214"/>
      <c r="M26" s="325"/>
      <c r="N26" s="325"/>
      <c r="O26" s="105"/>
      <c r="P26" s="524"/>
      <c r="Q26" s="29"/>
      <c r="R26" s="29"/>
      <c r="S26" s="492"/>
      <c r="T26" s="491"/>
      <c r="U26" s="325"/>
      <c r="V26" s="5"/>
      <c r="W26" s="608"/>
      <c r="X26" s="291"/>
      <c r="Y26" s="291"/>
      <c r="Z26" s="291"/>
      <c r="AA26" s="291"/>
      <c r="AB26" s="291"/>
      <c r="AC26" s="214"/>
      <c r="AD26" s="583"/>
      <c r="AE26" s="145"/>
      <c r="AF26" s="146"/>
      <c r="AG26" s="325"/>
      <c r="AH26" s="325"/>
      <c r="AI26" s="325"/>
      <c r="AJ26" s="214"/>
      <c r="AQ26" s="77"/>
      <c r="AR26" s="219"/>
      <c r="AS26" s="612"/>
      <c r="AT26" s="11"/>
      <c r="AU26" s="11"/>
      <c r="AV26" s="12"/>
      <c r="AW26" s="612"/>
      <c r="AX26" s="11"/>
      <c r="AY26" s="11"/>
      <c r="AZ26" s="219"/>
      <c r="BA26" s="612"/>
      <c r="BB26" s="11"/>
      <c r="BC26" s="11"/>
      <c r="BD26" s="77"/>
      <c r="BE26" s="599"/>
      <c r="BF26" s="11"/>
      <c r="BG26" s="219"/>
      <c r="BH26" s="77"/>
      <c r="BI26" s="77"/>
    </row>
    <row r="27" spans="1:61" s="85" customFormat="1" x14ac:dyDescent="0.25">
      <c r="A27" s="217" t="s">
        <v>79</v>
      </c>
      <c r="B27" s="217" t="s">
        <v>98</v>
      </c>
      <c r="C27" s="107"/>
      <c r="D27" s="108"/>
      <c r="E27" s="326"/>
      <c r="F27" s="326"/>
      <c r="G27" s="326"/>
      <c r="H27" s="33"/>
      <c r="I27" s="217" t="s">
        <v>79</v>
      </c>
      <c r="J27" s="217" t="s">
        <v>79</v>
      </c>
      <c r="K27" s="109" t="s">
        <v>99</v>
      </c>
      <c r="L27" s="326"/>
      <c r="M27" s="326"/>
      <c r="N27" s="326"/>
      <c r="O27" s="39"/>
      <c r="P27" s="285" t="s">
        <v>98</v>
      </c>
      <c r="Q27" s="273"/>
      <c r="R27" s="112"/>
      <c r="S27" s="326"/>
      <c r="T27" s="326"/>
      <c r="U27" s="326"/>
      <c r="V27" s="39"/>
      <c r="W27" s="216" t="s">
        <v>98</v>
      </c>
      <c r="X27" s="273" t="s">
        <v>79</v>
      </c>
      <c r="Y27" s="109" t="s">
        <v>99</v>
      </c>
      <c r="Z27" s="417"/>
      <c r="AA27" s="417"/>
      <c r="AB27" s="417"/>
      <c r="AC27" s="39"/>
      <c r="AD27" s="217" t="s">
        <v>79</v>
      </c>
      <c r="AE27" s="217"/>
      <c r="AF27" s="109"/>
      <c r="AG27" s="326"/>
      <c r="AH27" s="326"/>
      <c r="AI27" s="326"/>
      <c r="AJ27" s="39"/>
      <c r="AK27" s="226"/>
      <c r="AO27" s="112"/>
      <c r="AP27" s="112"/>
      <c r="AQ27" s="226"/>
      <c r="AR27" s="226"/>
      <c r="AS27" s="226"/>
    </row>
    <row r="28" spans="1:61" s="67" customFormat="1" ht="17.25" thickBot="1" x14ac:dyDescent="0.3">
      <c r="A28" s="76" t="s">
        <v>19</v>
      </c>
      <c r="B28" s="113" t="s">
        <v>0</v>
      </c>
      <c r="C28" s="471" t="str">
        <f>月菜單!I7</f>
        <v>100%果汁</v>
      </c>
      <c r="D28" s="115"/>
      <c r="E28" s="327"/>
      <c r="F28" s="327"/>
      <c r="G28" s="327"/>
      <c r="H28" s="48"/>
      <c r="I28" s="113" t="s">
        <v>0</v>
      </c>
      <c r="J28" s="114"/>
      <c r="K28" s="115"/>
      <c r="L28" s="327"/>
      <c r="M28" s="327"/>
      <c r="N28" s="327"/>
      <c r="O28" s="116"/>
      <c r="P28" s="113" t="s">
        <v>0</v>
      </c>
      <c r="Q28" s="117"/>
      <c r="R28" s="115"/>
      <c r="S28" s="327"/>
      <c r="T28" s="327"/>
      <c r="U28" s="327"/>
      <c r="V28" s="48"/>
      <c r="W28" s="110" t="s">
        <v>0</v>
      </c>
      <c r="X28" s="117"/>
      <c r="Y28" s="115"/>
      <c r="Z28" s="327"/>
      <c r="AA28" s="327"/>
      <c r="AB28" s="327"/>
      <c r="AC28" s="39"/>
      <c r="AD28" s="113" t="s">
        <v>0</v>
      </c>
      <c r="AE28" s="114" t="str">
        <f>月菜單!I11</f>
        <v>光泉奶酪</v>
      </c>
      <c r="AF28" s="115" t="s">
        <v>362</v>
      </c>
      <c r="AG28" s="327"/>
      <c r="AH28" s="327"/>
      <c r="AI28" s="327"/>
      <c r="AJ28" s="39"/>
      <c r="AL28" s="77"/>
      <c r="AM28" s="77"/>
      <c r="AN28" s="77"/>
      <c r="AO28" s="77"/>
      <c r="AP28" s="226"/>
    </row>
    <row r="29" spans="1:61" s="67" customFormat="1" ht="18" customHeight="1" x14ac:dyDescent="0.25">
      <c r="A29" s="563" t="s">
        <v>17</v>
      </c>
      <c r="B29" s="550" t="s">
        <v>181</v>
      </c>
      <c r="C29" s="577"/>
      <c r="D29" s="370"/>
      <c r="E29" s="371">
        <f>SUM(E5:E28)</f>
        <v>5.8928571428571423</v>
      </c>
      <c r="F29" s="371">
        <f>SUM(F5:F28)</f>
        <v>2.766844919786096</v>
      </c>
      <c r="G29" s="371">
        <f>SUM(G5:G28)</f>
        <v>1.4650000000000001</v>
      </c>
      <c r="H29" s="372"/>
      <c r="I29" s="550" t="s">
        <v>181</v>
      </c>
      <c r="J29" s="551"/>
      <c r="K29" s="373"/>
      <c r="L29" s="371">
        <f>SUM(L5:L28)</f>
        <v>6.041666666666667</v>
      </c>
      <c r="M29" s="371">
        <f>SUM(M5:M28)</f>
        <v>2.8155844155844152</v>
      </c>
      <c r="N29" s="371">
        <f>SUM(N5:N28)</f>
        <v>1.45</v>
      </c>
      <c r="O29" s="374"/>
      <c r="P29" s="550" t="s">
        <v>181</v>
      </c>
      <c r="Q29" s="551"/>
      <c r="R29" s="375"/>
      <c r="S29" s="376">
        <f>SUM(S5:S28)</f>
        <v>5.6666666666666661</v>
      </c>
      <c r="T29" s="376">
        <f>SUM(T5:T28)</f>
        <v>2.6129870129870127</v>
      </c>
      <c r="U29" s="371">
        <f>SUM(U5:U26)</f>
        <v>1.4700000000000002</v>
      </c>
      <c r="V29" s="372"/>
      <c r="W29" s="550" t="s">
        <v>181</v>
      </c>
      <c r="X29" s="584"/>
      <c r="Y29" s="370"/>
      <c r="Z29" s="371">
        <f>SUM(Z5:Z28)</f>
        <v>5.8</v>
      </c>
      <c r="AA29" s="371">
        <f>SUM(AA5:AA28)</f>
        <v>2.5</v>
      </c>
      <c r="AB29" s="371">
        <f>SUM(AB5:AB28)</f>
        <v>1.5</v>
      </c>
      <c r="AC29" s="372"/>
      <c r="AD29" s="550" t="s">
        <v>181</v>
      </c>
      <c r="AE29" s="551"/>
      <c r="AF29" s="375"/>
      <c r="AG29" s="376">
        <f>SUM(AG5:AG28)</f>
        <v>5.4444444444444446</v>
      </c>
      <c r="AH29" s="376">
        <f>SUM(AH5:AH28)</f>
        <v>2.5619047619047617</v>
      </c>
      <c r="AI29" s="376">
        <f>SUM(AI5:AI28)</f>
        <v>1.95</v>
      </c>
      <c r="AJ29" s="378"/>
      <c r="AL29" s="355"/>
      <c r="AM29" s="349"/>
      <c r="AN29" s="349"/>
      <c r="AO29" s="349"/>
      <c r="AP29" s="349"/>
      <c r="AQ29" s="28"/>
      <c r="AR29" s="28"/>
      <c r="AS29" s="360"/>
      <c r="AT29" s="360"/>
      <c r="AU29" s="360"/>
      <c r="AV29" s="360"/>
    </row>
    <row r="30" spans="1:61" s="67" customFormat="1" ht="18" customHeight="1" x14ac:dyDescent="0.25">
      <c r="A30" s="564"/>
      <c r="B30" s="552" t="s">
        <v>100</v>
      </c>
      <c r="C30" s="553"/>
      <c r="D30" s="379">
        <f>E29</f>
        <v>5.8928571428571423</v>
      </c>
      <c r="E30" s="312"/>
      <c r="F30" s="312"/>
      <c r="G30" s="312"/>
      <c r="H30" s="118"/>
      <c r="I30" s="578" t="s">
        <v>100</v>
      </c>
      <c r="J30" s="553"/>
      <c r="K30" s="379">
        <f>L29</f>
        <v>6.041666666666667</v>
      </c>
      <c r="L30" s="312"/>
      <c r="M30" s="312"/>
      <c r="N30" s="312"/>
      <c r="O30" s="380"/>
      <c r="P30" s="552" t="s">
        <v>100</v>
      </c>
      <c r="Q30" s="553"/>
      <c r="R30" s="381">
        <f>S29</f>
        <v>5.6666666666666661</v>
      </c>
      <c r="S30" s="332"/>
      <c r="T30" s="332"/>
      <c r="U30" s="312"/>
      <c r="V30" s="118"/>
      <c r="W30" s="552" t="s">
        <v>100</v>
      </c>
      <c r="X30" s="553"/>
      <c r="Y30" s="379">
        <f>Z29</f>
        <v>5.8</v>
      </c>
      <c r="Z30" s="312"/>
      <c r="AA30" s="312"/>
      <c r="AB30" s="312"/>
      <c r="AC30" s="39"/>
      <c r="AD30" s="552" t="s">
        <v>100</v>
      </c>
      <c r="AE30" s="553"/>
      <c r="AF30" s="381">
        <f>AG29</f>
        <v>5.4444444444444446</v>
      </c>
      <c r="AG30" s="332"/>
      <c r="AH30" s="332"/>
      <c r="AI30" s="332"/>
      <c r="AJ30" s="127"/>
      <c r="AL30" s="355"/>
      <c r="AM30" s="338"/>
      <c r="AN30" s="338"/>
      <c r="AO30" s="338"/>
      <c r="AP30" s="338"/>
      <c r="AQ30" s="28"/>
      <c r="AR30" s="28"/>
      <c r="AS30" s="360"/>
      <c r="AT30" s="360"/>
      <c r="AU30" s="360"/>
      <c r="AV30" s="360"/>
    </row>
    <row r="31" spans="1:61" s="67" customFormat="1" ht="18" customHeight="1" x14ac:dyDescent="0.25">
      <c r="A31" s="564"/>
      <c r="B31" s="552" t="s">
        <v>101</v>
      </c>
      <c r="C31" s="553"/>
      <c r="D31" s="119">
        <f>F29</f>
        <v>2.766844919786096</v>
      </c>
      <c r="E31" s="313"/>
      <c r="F31" s="313"/>
      <c r="G31" s="313"/>
      <c r="H31" s="118"/>
      <c r="I31" s="382" t="s">
        <v>271</v>
      </c>
      <c r="J31" s="133"/>
      <c r="K31" s="119">
        <f>M29</f>
        <v>2.8155844155844152</v>
      </c>
      <c r="L31" s="313"/>
      <c r="M31" s="313"/>
      <c r="N31" s="313"/>
      <c r="O31" s="48"/>
      <c r="P31" s="552" t="s">
        <v>101</v>
      </c>
      <c r="Q31" s="553"/>
      <c r="R31" s="383">
        <f>T29</f>
        <v>2.6129870129870127</v>
      </c>
      <c r="S31" s="329"/>
      <c r="T31" s="329"/>
      <c r="U31" s="313"/>
      <c r="V31" s="118"/>
      <c r="W31" s="552" t="s">
        <v>101</v>
      </c>
      <c r="X31" s="553"/>
      <c r="Y31" s="119">
        <f>AA29</f>
        <v>2.5</v>
      </c>
      <c r="Z31" s="313"/>
      <c r="AA31" s="313"/>
      <c r="AB31" s="313"/>
      <c r="AC31" s="39"/>
      <c r="AD31" s="552" t="s">
        <v>101</v>
      </c>
      <c r="AE31" s="553"/>
      <c r="AF31" s="383">
        <f>AH29</f>
        <v>2.5619047619047617</v>
      </c>
      <c r="AG31" s="329"/>
      <c r="AH31" s="329"/>
      <c r="AI31" s="329"/>
      <c r="AJ31" s="127"/>
      <c r="AL31" s="355"/>
      <c r="AM31" s="338"/>
      <c r="AN31" s="338"/>
      <c r="AO31" s="338"/>
      <c r="AP31" s="338"/>
      <c r="AQ31" s="28"/>
      <c r="AR31" s="28"/>
      <c r="AS31" s="360"/>
      <c r="AT31" s="360"/>
      <c r="AU31" s="360"/>
      <c r="AV31" s="360"/>
    </row>
    <row r="32" spans="1:61" s="67" customFormat="1" ht="18" customHeight="1" x14ac:dyDescent="0.25">
      <c r="A32" s="564"/>
      <c r="B32" s="552" t="s">
        <v>222</v>
      </c>
      <c r="C32" s="553"/>
      <c r="D32" s="119">
        <f>G29</f>
        <v>1.4650000000000001</v>
      </c>
      <c r="E32" s="313"/>
      <c r="F32" s="313"/>
      <c r="G32" s="313"/>
      <c r="H32" s="118"/>
      <c r="I32" s="591" t="s">
        <v>222</v>
      </c>
      <c r="J32" s="560"/>
      <c r="K32" s="119">
        <f>N29</f>
        <v>1.45</v>
      </c>
      <c r="L32" s="313"/>
      <c r="M32" s="313"/>
      <c r="N32" s="313"/>
      <c r="O32" s="331"/>
      <c r="P32" s="552" t="s">
        <v>222</v>
      </c>
      <c r="Q32" s="553"/>
      <c r="R32" s="119">
        <f>U29</f>
        <v>1.4700000000000002</v>
      </c>
      <c r="S32" s="313"/>
      <c r="T32" s="313"/>
      <c r="U32" s="313"/>
      <c r="V32" s="118"/>
      <c r="W32" s="552" t="s">
        <v>222</v>
      </c>
      <c r="X32" s="553"/>
      <c r="Y32" s="119">
        <f>AB29</f>
        <v>1.5</v>
      </c>
      <c r="Z32" s="313"/>
      <c r="AA32" s="313"/>
      <c r="AB32" s="313"/>
      <c r="AC32" s="39"/>
      <c r="AD32" s="552" t="s">
        <v>222</v>
      </c>
      <c r="AE32" s="553"/>
      <c r="AF32" s="119">
        <f>AI29</f>
        <v>1.95</v>
      </c>
      <c r="AG32" s="313"/>
      <c r="AH32" s="313"/>
      <c r="AI32" s="313"/>
      <c r="AJ32" s="39"/>
      <c r="AL32" s="355"/>
      <c r="AM32" s="350"/>
      <c r="AN32" s="350"/>
      <c r="AO32" s="350"/>
      <c r="AP32" s="350"/>
      <c r="AQ32" s="351"/>
      <c r="AR32" s="28"/>
      <c r="AS32" s="360"/>
      <c r="AT32" s="360"/>
      <c r="AU32" s="360"/>
      <c r="AV32" s="360"/>
    </row>
    <row r="33" spans="1:48" s="67" customFormat="1" ht="18" customHeight="1" x14ac:dyDescent="0.25">
      <c r="A33" s="564"/>
      <c r="B33" s="552" t="s">
        <v>272</v>
      </c>
      <c r="C33" s="553"/>
      <c r="D33" s="120"/>
      <c r="E33" s="249"/>
      <c r="F33" s="249"/>
      <c r="G33" s="249"/>
      <c r="H33" s="118"/>
      <c r="I33" s="591" t="s">
        <v>272</v>
      </c>
      <c r="J33" s="560"/>
      <c r="K33" s="120">
        <v>1</v>
      </c>
      <c r="L33" s="249"/>
      <c r="M33" s="249"/>
      <c r="N33" s="249"/>
      <c r="O33" s="48"/>
      <c r="P33" s="552" t="s">
        <v>272</v>
      </c>
      <c r="Q33" s="553"/>
      <c r="R33" s="120"/>
      <c r="S33" s="249"/>
      <c r="T33" s="249"/>
      <c r="U33" s="249"/>
      <c r="V33" s="118"/>
      <c r="W33" s="552" t="s">
        <v>272</v>
      </c>
      <c r="X33" s="553"/>
      <c r="Y33" s="120">
        <v>1</v>
      </c>
      <c r="Z33" s="249"/>
      <c r="AA33" s="249"/>
      <c r="AB33" s="249"/>
      <c r="AC33" s="39"/>
      <c r="AD33" s="552" t="s">
        <v>272</v>
      </c>
      <c r="AE33" s="553"/>
      <c r="AF33" s="120"/>
      <c r="AG33" s="249"/>
      <c r="AH33" s="249"/>
      <c r="AI33" s="249"/>
      <c r="AJ33" s="39"/>
      <c r="AL33" s="384"/>
      <c r="AM33" s="352"/>
      <c r="AN33" s="352"/>
      <c r="AO33" s="352"/>
      <c r="AP33" s="352"/>
      <c r="AQ33" s="169"/>
      <c r="AR33" s="28"/>
      <c r="AS33" s="360"/>
      <c r="AT33" s="360"/>
      <c r="AU33" s="360"/>
      <c r="AV33" s="360"/>
    </row>
    <row r="34" spans="1:48" s="67" customFormat="1" ht="18" customHeight="1" x14ac:dyDescent="0.25">
      <c r="A34" s="564"/>
      <c r="B34" s="552" t="s">
        <v>102</v>
      </c>
      <c r="C34" s="553"/>
      <c r="D34" s="121"/>
      <c r="E34" s="314"/>
      <c r="F34" s="314"/>
      <c r="G34" s="314"/>
      <c r="H34" s="123"/>
      <c r="I34" s="592" t="s">
        <v>102</v>
      </c>
      <c r="J34" s="593"/>
      <c r="K34" s="121"/>
      <c r="L34" s="314"/>
      <c r="M34" s="314"/>
      <c r="N34" s="314"/>
      <c r="O34" s="333"/>
      <c r="P34" s="554" t="s">
        <v>102</v>
      </c>
      <c r="Q34" s="555"/>
      <c r="R34" s="385">
        <v>1</v>
      </c>
      <c r="S34" s="314"/>
      <c r="T34" s="314"/>
      <c r="U34" s="314"/>
      <c r="V34" s="123"/>
      <c r="W34" s="554" t="s">
        <v>102</v>
      </c>
      <c r="X34" s="555"/>
      <c r="Y34" s="121"/>
      <c r="Z34" s="314"/>
      <c r="AA34" s="314"/>
      <c r="AB34" s="314"/>
      <c r="AC34" s="122"/>
      <c r="AD34" s="554" t="s">
        <v>102</v>
      </c>
      <c r="AE34" s="555"/>
      <c r="AF34" s="121"/>
      <c r="AG34" s="314"/>
      <c r="AH34" s="314"/>
      <c r="AI34" s="314"/>
      <c r="AJ34" s="122"/>
      <c r="AL34" s="355"/>
      <c r="AM34" s="355"/>
      <c r="AN34" s="350"/>
      <c r="AO34" s="350"/>
      <c r="AP34" s="350"/>
      <c r="AQ34" s="350"/>
      <c r="AR34" s="355"/>
      <c r="AS34" s="294"/>
      <c r="AT34" s="294"/>
    </row>
    <row r="35" spans="1:48" s="47" customFormat="1" ht="18" customHeight="1" x14ac:dyDescent="0.25">
      <c r="A35" s="564"/>
      <c r="B35" s="559" t="s">
        <v>16</v>
      </c>
      <c r="C35" s="560"/>
      <c r="D35" s="124">
        <v>2.5</v>
      </c>
      <c r="E35" s="315"/>
      <c r="F35" s="315"/>
      <c r="G35" s="315"/>
      <c r="H35" s="126"/>
      <c r="I35" s="560" t="s">
        <v>16</v>
      </c>
      <c r="J35" s="569"/>
      <c r="K35" s="124" t="s">
        <v>103</v>
      </c>
      <c r="L35" s="315"/>
      <c r="M35" s="315"/>
      <c r="N35" s="315"/>
      <c r="O35" s="386"/>
      <c r="P35" s="552" t="s">
        <v>16</v>
      </c>
      <c r="Q35" s="553"/>
      <c r="R35" s="124" t="s">
        <v>103</v>
      </c>
      <c r="S35" s="315"/>
      <c r="T35" s="315"/>
      <c r="U35" s="315"/>
      <c r="V35" s="126"/>
      <c r="W35" s="552" t="s">
        <v>16</v>
      </c>
      <c r="X35" s="553"/>
      <c r="Y35" s="124" t="s">
        <v>103</v>
      </c>
      <c r="Z35" s="315"/>
      <c r="AA35" s="315"/>
      <c r="AB35" s="315"/>
      <c r="AC35" s="125"/>
      <c r="AD35" s="559" t="s">
        <v>16</v>
      </c>
      <c r="AE35" s="560"/>
      <c r="AF35" s="124" t="s">
        <v>103</v>
      </c>
      <c r="AG35" s="315"/>
      <c r="AH35" s="315"/>
      <c r="AI35" s="315"/>
      <c r="AJ35" s="126"/>
      <c r="AL35" s="384"/>
      <c r="AM35" s="384"/>
      <c r="AN35" s="352"/>
      <c r="AO35" s="352"/>
      <c r="AP35" s="352"/>
      <c r="AQ35" s="352"/>
      <c r="AR35" s="355"/>
      <c r="AS35" s="101"/>
      <c r="AT35" s="101"/>
    </row>
    <row r="36" spans="1:48" s="47" customFormat="1" ht="18" customHeight="1" thickBot="1" x14ac:dyDescent="0.3">
      <c r="A36" s="565"/>
      <c r="B36" s="570" t="s">
        <v>273</v>
      </c>
      <c r="C36" s="571"/>
      <c r="D36" s="128">
        <f>D30*70+D31*75+D32*25+D33*60+D35*45</f>
        <v>769.13836898395721</v>
      </c>
      <c r="E36" s="330"/>
      <c r="F36" s="330"/>
      <c r="G36" s="330"/>
      <c r="H36" s="131"/>
      <c r="I36" s="566" t="s">
        <v>273</v>
      </c>
      <c r="J36" s="562"/>
      <c r="K36" s="128">
        <f>K30*70+K31*75+K32*25+K33*60+K35*45</f>
        <v>842.83549783549779</v>
      </c>
      <c r="L36" s="330"/>
      <c r="M36" s="330"/>
      <c r="N36" s="330"/>
      <c r="O36" s="387"/>
      <c r="P36" s="567" t="s">
        <v>273</v>
      </c>
      <c r="Q36" s="568"/>
      <c r="R36" s="128">
        <f>R30*70+R31*75+R32*25+R33*60+R35*45+R34*120</f>
        <v>861.89069264069258</v>
      </c>
      <c r="S36" s="330"/>
      <c r="T36" s="330"/>
      <c r="U36" s="330"/>
      <c r="V36" s="130"/>
      <c r="W36" s="567" t="s">
        <v>273</v>
      </c>
      <c r="X36" s="568"/>
      <c r="Y36" s="128">
        <f>Y30*70+Y31*75+Y32*25+Y33*60+Y35*45</f>
        <v>803.5</v>
      </c>
      <c r="Z36" s="330"/>
      <c r="AA36" s="330"/>
      <c r="AB36" s="330"/>
      <c r="AC36" s="129"/>
      <c r="AD36" s="561" t="s">
        <v>273</v>
      </c>
      <c r="AE36" s="562"/>
      <c r="AF36" s="128">
        <f>AF30*70+AF31*75+AF32*25+AF33*60+AF35*45</f>
        <v>734.50396825396831</v>
      </c>
      <c r="AG36" s="330"/>
      <c r="AH36" s="330"/>
      <c r="AI36" s="330"/>
      <c r="AJ36" s="131"/>
      <c r="AL36" s="101"/>
      <c r="AM36" s="101"/>
      <c r="AN36" s="101"/>
      <c r="AO36" s="101"/>
      <c r="AP36" s="101"/>
      <c r="AQ36" s="101"/>
      <c r="AR36" s="101"/>
      <c r="AS36" s="101"/>
      <c r="AT36" s="101"/>
    </row>
    <row r="37" spans="1:48" s="88" customFormat="1" ht="18" customHeight="1" x14ac:dyDescent="0.3">
      <c r="A37" s="543" t="s">
        <v>95</v>
      </c>
      <c r="B37" s="543"/>
      <c r="C37" s="543"/>
      <c r="D37" s="543"/>
      <c r="E37" s="543"/>
      <c r="F37" s="543"/>
      <c r="G37" s="543"/>
      <c r="H37" s="543"/>
      <c r="I37" s="543"/>
      <c r="J37" s="543"/>
      <c r="K37" s="543"/>
      <c r="L37" s="288"/>
      <c r="M37" s="288"/>
      <c r="N37" s="288"/>
      <c r="O37" s="86"/>
      <c r="P37" s="87"/>
      <c r="Q37" s="87"/>
      <c r="R37" s="87"/>
      <c r="S37" s="288"/>
      <c r="T37" s="288"/>
      <c r="U37" s="288"/>
      <c r="V37" s="87"/>
      <c r="W37" s="87"/>
      <c r="Z37" s="288"/>
      <c r="AA37" s="288"/>
      <c r="AB37" s="288"/>
      <c r="AG37" s="288"/>
      <c r="AH37" s="288"/>
      <c r="AI37" s="288"/>
      <c r="AL37" s="132"/>
      <c r="AM37" s="132"/>
      <c r="AN37" s="132"/>
      <c r="AO37" s="132"/>
      <c r="AP37" s="132"/>
    </row>
    <row r="38" spans="1:48" s="90" customFormat="1" ht="18" customHeight="1" x14ac:dyDescent="0.25">
      <c r="A38" s="558" t="s">
        <v>46</v>
      </c>
      <c r="B38" s="558"/>
      <c r="C38" s="558"/>
      <c r="D38" s="558"/>
      <c r="E38" s="558"/>
      <c r="F38" s="558"/>
      <c r="G38" s="558"/>
      <c r="H38" s="558"/>
      <c r="I38" s="558"/>
      <c r="J38" s="558"/>
      <c r="K38" s="558"/>
      <c r="L38" s="558"/>
      <c r="M38" s="558"/>
      <c r="N38" s="558"/>
      <c r="O38" s="558"/>
      <c r="P38" s="558"/>
      <c r="Q38" s="558"/>
      <c r="R38" s="558"/>
      <c r="S38" s="558"/>
      <c r="T38" s="558"/>
      <c r="U38" s="558"/>
      <c r="V38" s="558"/>
      <c r="W38" s="558"/>
      <c r="X38" s="558"/>
      <c r="Y38" s="89"/>
      <c r="Z38" s="89"/>
      <c r="AA38" s="89"/>
      <c r="AB38" s="89"/>
      <c r="AL38" s="89"/>
      <c r="AM38" s="89"/>
      <c r="AN38" s="89"/>
      <c r="AO38" s="89"/>
      <c r="AP38" s="89"/>
    </row>
    <row r="39" spans="1:48" s="90" customFormat="1" ht="18" customHeight="1" x14ac:dyDescent="0.3">
      <c r="A39" s="91" t="s">
        <v>104</v>
      </c>
      <c r="B39" s="91"/>
      <c r="C39" s="91"/>
      <c r="E39" s="89"/>
      <c r="F39" s="89"/>
      <c r="G39" s="89"/>
      <c r="H39" s="92"/>
      <c r="I39" s="92"/>
      <c r="J39" s="92"/>
      <c r="K39" s="91"/>
      <c r="L39" s="89"/>
      <c r="M39" s="89"/>
      <c r="N39" s="89"/>
      <c r="O39" s="93"/>
      <c r="P39" s="65"/>
      <c r="Q39" s="65"/>
      <c r="R39" s="65"/>
      <c r="S39" s="89"/>
      <c r="T39" s="89"/>
      <c r="U39" s="89"/>
      <c r="V39" s="65"/>
      <c r="W39" s="64">
        <f>175/1000*120</f>
        <v>21</v>
      </c>
      <c r="X39" s="89"/>
      <c r="Y39" s="89"/>
      <c r="Z39" s="89"/>
      <c r="AA39" s="89"/>
      <c r="AB39" s="89"/>
      <c r="AG39" s="89"/>
      <c r="AH39" s="89"/>
      <c r="AI39" s="89"/>
    </row>
    <row r="40" spans="1:48" s="44" customFormat="1" ht="19.5" x14ac:dyDescent="0.25">
      <c r="A40" s="416"/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6"/>
      <c r="X40" s="416"/>
    </row>
    <row r="41" spans="1:48" ht="19.5" x14ac:dyDescent="0.3">
      <c r="A41" s="91"/>
      <c r="B41" s="91"/>
      <c r="C41" s="91"/>
      <c r="D41" s="90"/>
      <c r="H41" s="92"/>
      <c r="I41" s="92"/>
      <c r="J41" s="92"/>
      <c r="K41" s="91"/>
      <c r="O41" s="93"/>
      <c r="P41" s="65"/>
      <c r="Q41" s="65"/>
      <c r="R41" s="65"/>
      <c r="V41" s="65"/>
      <c r="W41" s="64"/>
      <c r="X41" s="89"/>
      <c r="Z41" s="67">
        <f>165/1000*150</f>
        <v>24.75</v>
      </c>
    </row>
    <row r="42" spans="1:48" x14ac:dyDescent="0.25">
      <c r="E42" s="287"/>
      <c r="F42" s="287"/>
      <c r="G42" s="287"/>
      <c r="L42" s="609"/>
      <c r="M42" s="112"/>
      <c r="N42" s="294"/>
      <c r="O42" s="342"/>
      <c r="P42" s="343"/>
      <c r="Q42" s="344"/>
      <c r="R42" s="413"/>
      <c r="S42" s="290"/>
      <c r="T42" s="287"/>
      <c r="U42" s="287"/>
      <c r="Z42" s="287">
        <f>600/4</f>
        <v>150</v>
      </c>
      <c r="AA42" s="287"/>
      <c r="AB42" s="287"/>
      <c r="AG42" s="287"/>
      <c r="AH42" s="287"/>
      <c r="AI42" s="287"/>
    </row>
    <row r="43" spans="1:48" x14ac:dyDescent="0.25">
      <c r="L43" s="609"/>
      <c r="M43" s="112"/>
      <c r="N43" s="294"/>
      <c r="O43" s="342"/>
      <c r="P43" s="344"/>
      <c r="Q43" s="339"/>
      <c r="R43" s="413"/>
      <c r="S43" s="77"/>
      <c r="V43" s="522" t="s">
        <v>52</v>
      </c>
      <c r="W43" s="72" t="s">
        <v>30</v>
      </c>
      <c r="X43" s="53">
        <v>30</v>
      </c>
      <c r="Y43" s="325"/>
      <c r="Z43" s="325"/>
      <c r="AA43" s="318">
        <f>X43/100</f>
        <v>0.3</v>
      </c>
      <c r="AB43" s="247"/>
    </row>
    <row r="44" spans="1:48" x14ac:dyDescent="0.25">
      <c r="L44" s="609"/>
      <c r="M44" s="112"/>
      <c r="N44" s="414"/>
      <c r="O44" s="344"/>
      <c r="P44" s="344"/>
      <c r="Q44" s="339"/>
      <c r="R44" s="413"/>
      <c r="S44" s="77"/>
      <c r="V44" s="523"/>
      <c r="W44" s="72" t="s">
        <v>89</v>
      </c>
      <c r="X44" s="53">
        <v>5</v>
      </c>
      <c r="Y44" s="325"/>
      <c r="Z44" s="325">
        <f>X44/55</f>
        <v>9.0909090909090912E-2</v>
      </c>
      <c r="AA44" s="325"/>
      <c r="AB44" s="247"/>
    </row>
    <row r="45" spans="1:48" x14ac:dyDescent="0.25">
      <c r="L45" s="609"/>
      <c r="M45" s="112"/>
      <c r="N45" s="294"/>
      <c r="O45" s="345"/>
      <c r="P45" s="344"/>
      <c r="Q45" s="344"/>
      <c r="R45" s="413"/>
      <c r="S45" s="77"/>
      <c r="V45" s="523"/>
      <c r="W45" s="72" t="s">
        <v>31</v>
      </c>
      <c r="X45" s="53">
        <v>10</v>
      </c>
      <c r="Y45" s="325"/>
      <c r="Z45" s="325"/>
      <c r="AA45" s="325"/>
      <c r="AB45" s="247"/>
    </row>
    <row r="46" spans="1:48" x14ac:dyDescent="0.25">
      <c r="L46" s="609"/>
      <c r="M46" s="112"/>
      <c r="N46" s="112"/>
      <c r="O46" s="345"/>
      <c r="P46" s="345"/>
      <c r="Q46" s="345"/>
      <c r="R46" s="413"/>
      <c r="S46" s="77"/>
      <c r="V46" s="523"/>
      <c r="W46" s="291"/>
      <c r="X46" s="53"/>
      <c r="Y46" s="325"/>
      <c r="Z46" s="325"/>
      <c r="AA46" s="325"/>
      <c r="AB46" s="214"/>
    </row>
    <row r="47" spans="1:48" x14ac:dyDescent="0.25">
      <c r="L47" s="77"/>
      <c r="M47" s="77"/>
      <c r="N47" s="77"/>
      <c r="O47" s="290"/>
      <c r="P47" s="290"/>
      <c r="Q47" s="290"/>
      <c r="R47" s="290"/>
      <c r="S47" s="77"/>
      <c r="V47" s="524"/>
      <c r="W47" s="67"/>
      <c r="X47" s="53"/>
      <c r="Y47" s="325"/>
      <c r="Z47" s="325"/>
      <c r="AA47" s="325"/>
      <c r="AB47" s="214"/>
    </row>
  </sheetData>
  <mergeCells count="105">
    <mergeCell ref="V43:V47"/>
    <mergeCell ref="Y3:AC3"/>
    <mergeCell ref="AD3:AE3"/>
    <mergeCell ref="AF3:AJ3"/>
    <mergeCell ref="L42:L46"/>
    <mergeCell ref="P5:P6"/>
    <mergeCell ref="BA7:BA11"/>
    <mergeCell ref="W7:W11"/>
    <mergeCell ref="AD12:AD16"/>
    <mergeCell ref="AS22:AS26"/>
    <mergeCell ref="AW22:AW26"/>
    <mergeCell ref="BA22:BA26"/>
    <mergeCell ref="AW5:AW6"/>
    <mergeCell ref="BA5:BA6"/>
    <mergeCell ref="B36:C36"/>
    <mergeCell ref="BE22:BE26"/>
    <mergeCell ref="B22:B26"/>
    <mergeCell ref="W22:W26"/>
    <mergeCell ref="AD36:AE36"/>
    <mergeCell ref="I34:J34"/>
    <mergeCell ref="W32:X32"/>
    <mergeCell ref="AD32:AE32"/>
    <mergeCell ref="AD34:AE34"/>
    <mergeCell ref="W33:X33"/>
    <mergeCell ref="P32:Q32"/>
    <mergeCell ref="AD29:AE29"/>
    <mergeCell ref="AD33:AE33"/>
    <mergeCell ref="P33:Q33"/>
    <mergeCell ref="P29:Q29"/>
    <mergeCell ref="BE7:BE11"/>
    <mergeCell ref="AW12:AW16"/>
    <mergeCell ref="BA12:BA16"/>
    <mergeCell ref="BE12:BE16"/>
    <mergeCell ref="B7:B11"/>
    <mergeCell ref="I7:I11"/>
    <mergeCell ref="B12:B16"/>
    <mergeCell ref="AD7:AD11"/>
    <mergeCell ref="W12:W16"/>
    <mergeCell ref="I12:I16"/>
    <mergeCell ref="P7:P11"/>
    <mergeCell ref="AW7:AW11"/>
    <mergeCell ref="A1:AJ1"/>
    <mergeCell ref="A5:A6"/>
    <mergeCell ref="D2:J2"/>
    <mergeCell ref="AD5:AD6"/>
    <mergeCell ref="B5:B6"/>
    <mergeCell ref="X2:AJ2"/>
    <mergeCell ref="W5:W6"/>
    <mergeCell ref="I5:I6"/>
    <mergeCell ref="O2:V2"/>
    <mergeCell ref="B3:C3"/>
    <mergeCell ref="D3:H3"/>
    <mergeCell ref="I3:J3"/>
    <mergeCell ref="K3:O3"/>
    <mergeCell ref="P3:Q3"/>
    <mergeCell ref="R3:V3"/>
    <mergeCell ref="W3:X3"/>
    <mergeCell ref="A7:A11"/>
    <mergeCell ref="A12:A16"/>
    <mergeCell ref="B35:C35"/>
    <mergeCell ref="I35:J35"/>
    <mergeCell ref="P35:Q35"/>
    <mergeCell ref="W35:X35"/>
    <mergeCell ref="AD35:AE35"/>
    <mergeCell ref="W29:X29"/>
    <mergeCell ref="W30:X30"/>
    <mergeCell ref="W31:X31"/>
    <mergeCell ref="AD30:AE30"/>
    <mergeCell ref="AD31:AE31"/>
    <mergeCell ref="B17:B21"/>
    <mergeCell ref="I17:I21"/>
    <mergeCell ref="W17:W21"/>
    <mergeCell ref="AD17:AD21"/>
    <mergeCell ref="AD22:AD26"/>
    <mergeCell ref="C18:C21"/>
    <mergeCell ref="P12:P16"/>
    <mergeCell ref="J18:J21"/>
    <mergeCell ref="X18:X21"/>
    <mergeCell ref="P22:P26"/>
    <mergeCell ref="B33:C33"/>
    <mergeCell ref="I33:J33"/>
    <mergeCell ref="A37:K37"/>
    <mergeCell ref="A38:X38"/>
    <mergeCell ref="AE18:AE21"/>
    <mergeCell ref="A17:A21"/>
    <mergeCell ref="A22:A26"/>
    <mergeCell ref="I22:I26"/>
    <mergeCell ref="A29:A36"/>
    <mergeCell ref="B29:C29"/>
    <mergeCell ref="B30:C30"/>
    <mergeCell ref="B31:C31"/>
    <mergeCell ref="B32:C32"/>
    <mergeCell ref="B34:C34"/>
    <mergeCell ref="I29:J29"/>
    <mergeCell ref="I30:J30"/>
    <mergeCell ref="I32:J32"/>
    <mergeCell ref="I36:J36"/>
    <mergeCell ref="P36:Q36"/>
    <mergeCell ref="W36:X36"/>
    <mergeCell ref="P17:P21"/>
    <mergeCell ref="Q18:Q21"/>
    <mergeCell ref="P30:Q30"/>
    <mergeCell ref="W34:X34"/>
    <mergeCell ref="P31:Q31"/>
    <mergeCell ref="P34:Q34"/>
  </mergeCells>
  <phoneticPr fontId="1" type="noConversion"/>
  <printOptions horizontalCentered="1" verticalCentered="1"/>
  <pageMargins left="0.35433070866141736" right="0" top="0.19685039370078741" bottom="0" header="0.11811023622047245" footer="0.11811023622047245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9"/>
  <sheetViews>
    <sheetView zoomScale="85" zoomScaleNormal="85" workbookViewId="0">
      <selection activeCell="K13" sqref="K13"/>
    </sheetView>
  </sheetViews>
  <sheetFormatPr defaultColWidth="8.875" defaultRowHeight="16.5" x14ac:dyDescent="0.25"/>
  <cols>
    <col min="1" max="1" width="8.875" style="8"/>
    <col min="2" max="2" width="8" style="8" customWidth="1"/>
    <col min="3" max="3" width="10.5" style="8" customWidth="1"/>
    <col min="4" max="4" width="8.125" style="8" customWidth="1"/>
    <col min="5" max="7" width="5.625" style="67" hidden="1" customWidth="1"/>
    <col min="8" max="8" width="5.625" style="8" customWidth="1"/>
    <col min="9" max="9" width="7.875" style="8" customWidth="1"/>
    <col min="10" max="10" width="11" style="8" customWidth="1"/>
    <col min="11" max="11" width="7.875" style="8" customWidth="1"/>
    <col min="12" max="14" width="5.625" style="67" hidden="1" customWidth="1"/>
    <col min="15" max="15" width="5.625" style="8" customWidth="1"/>
    <col min="16" max="16" width="7.75" style="8" customWidth="1"/>
    <col min="17" max="17" width="10.875" style="8" customWidth="1"/>
    <col min="18" max="18" width="7.625" style="8" customWidth="1"/>
    <col min="19" max="21" width="5.625" style="67" hidden="1" customWidth="1"/>
    <col min="22" max="22" width="5.625" style="8" customWidth="1"/>
    <col min="23" max="23" width="8.125" style="8" customWidth="1"/>
    <col min="24" max="24" width="10.75" style="8" customWidth="1"/>
    <col min="25" max="25" width="8" style="8" customWidth="1"/>
    <col min="26" max="28" width="5.625" style="67" hidden="1" customWidth="1"/>
    <col min="29" max="29" width="5.625" style="8" customWidth="1"/>
    <col min="30" max="30" width="8.875" style="8"/>
    <col min="31" max="31" width="10.125" style="8" customWidth="1"/>
    <col min="32" max="32" width="6.875" style="8" customWidth="1"/>
    <col min="33" max="35" width="5.625" style="67" hidden="1" customWidth="1"/>
    <col min="36" max="36" width="5.625" style="8" customWidth="1"/>
    <col min="37" max="16384" width="8.875" style="8"/>
  </cols>
  <sheetData>
    <row r="1" spans="1:61" ht="28.5" customHeight="1" x14ac:dyDescent="0.25">
      <c r="A1" s="528" t="s">
        <v>452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218"/>
      <c r="AL1" s="218"/>
      <c r="AM1" s="218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</row>
    <row r="2" spans="1:61" ht="21" customHeight="1" thickBot="1" x14ac:dyDescent="0.3">
      <c r="A2" s="240" t="s">
        <v>219</v>
      </c>
      <c r="E2" s="287"/>
      <c r="F2" s="287"/>
      <c r="G2" s="287"/>
      <c r="L2" s="287"/>
      <c r="M2" s="287"/>
      <c r="N2" s="287"/>
      <c r="S2" s="287"/>
      <c r="T2" s="287"/>
      <c r="U2" s="287"/>
      <c r="W2" s="627" t="s">
        <v>12</v>
      </c>
      <c r="X2" s="628"/>
      <c r="Y2" s="628"/>
      <c r="Z2" s="287"/>
      <c r="AA2" s="287"/>
      <c r="AB2" s="287"/>
      <c r="AD2" s="627" t="s">
        <v>26</v>
      </c>
      <c r="AE2" s="627"/>
      <c r="AF2" s="627"/>
      <c r="AG2" s="287"/>
      <c r="AH2" s="287"/>
      <c r="AI2" s="287"/>
      <c r="AK2" s="219"/>
      <c r="AL2" s="153"/>
      <c r="AM2" s="153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</row>
    <row r="3" spans="1:61" s="104" customFormat="1" ht="24" customHeight="1" thickBot="1" x14ac:dyDescent="0.3">
      <c r="A3" s="306" t="s">
        <v>239</v>
      </c>
      <c r="B3" s="536" t="s">
        <v>261</v>
      </c>
      <c r="C3" s="537"/>
      <c r="D3" s="533" t="s">
        <v>240</v>
      </c>
      <c r="E3" s="534"/>
      <c r="F3" s="534"/>
      <c r="G3" s="534"/>
      <c r="H3" s="535"/>
      <c r="I3" s="536">
        <v>45307</v>
      </c>
      <c r="J3" s="537"/>
      <c r="K3" s="533" t="s">
        <v>241</v>
      </c>
      <c r="L3" s="534"/>
      <c r="M3" s="534"/>
      <c r="N3" s="534"/>
      <c r="O3" s="535"/>
      <c r="P3" s="536" t="s">
        <v>262</v>
      </c>
      <c r="Q3" s="537"/>
      <c r="R3" s="585" t="s">
        <v>242</v>
      </c>
      <c r="S3" s="586"/>
      <c r="T3" s="586"/>
      <c r="U3" s="586"/>
      <c r="V3" s="587"/>
      <c r="W3" s="536">
        <v>45309</v>
      </c>
      <c r="X3" s="537"/>
      <c r="Y3" s="533" t="s">
        <v>243</v>
      </c>
      <c r="Z3" s="534"/>
      <c r="AA3" s="534"/>
      <c r="AB3" s="534"/>
      <c r="AC3" s="535"/>
      <c r="AD3" s="536">
        <v>44945</v>
      </c>
      <c r="AE3" s="537"/>
      <c r="AF3" s="525"/>
      <c r="AG3" s="526"/>
      <c r="AH3" s="526"/>
      <c r="AI3" s="526"/>
      <c r="AJ3" s="527"/>
      <c r="AK3" s="307"/>
      <c r="AL3" s="94"/>
      <c r="AM3" s="303"/>
      <c r="AN3" s="290"/>
      <c r="AO3" s="309"/>
      <c r="AP3" s="309"/>
      <c r="AQ3" s="46"/>
      <c r="AR3" s="46"/>
      <c r="AS3" s="46"/>
      <c r="AT3" s="157"/>
      <c r="AU3" s="305"/>
      <c r="AV3" s="305"/>
      <c r="AW3" s="310"/>
      <c r="AX3" s="310"/>
      <c r="AY3" s="156"/>
      <c r="AZ3" s="305"/>
      <c r="BA3" s="309"/>
    </row>
    <row r="4" spans="1:61" s="67" customFormat="1" x14ac:dyDescent="0.25">
      <c r="A4" s="68" t="s">
        <v>3</v>
      </c>
      <c r="B4" s="4" t="s">
        <v>220</v>
      </c>
      <c r="C4" s="2" t="s">
        <v>82</v>
      </c>
      <c r="D4" s="2" t="s">
        <v>221</v>
      </c>
      <c r="E4" s="316" t="s">
        <v>244</v>
      </c>
      <c r="F4" s="316" t="s">
        <v>245</v>
      </c>
      <c r="G4" s="316" t="s">
        <v>246</v>
      </c>
      <c r="H4" s="3" t="s">
        <v>2</v>
      </c>
      <c r="I4" s="4" t="s">
        <v>220</v>
      </c>
      <c r="J4" s="2" t="s">
        <v>82</v>
      </c>
      <c r="K4" s="2" t="s">
        <v>221</v>
      </c>
      <c r="L4" s="316" t="s">
        <v>244</v>
      </c>
      <c r="M4" s="316" t="s">
        <v>245</v>
      </c>
      <c r="N4" s="316" t="s">
        <v>246</v>
      </c>
      <c r="O4" s="3" t="s">
        <v>1</v>
      </c>
      <c r="P4" s="9" t="s">
        <v>64</v>
      </c>
      <c r="Q4" s="2" t="s">
        <v>82</v>
      </c>
      <c r="R4" s="2" t="s">
        <v>221</v>
      </c>
      <c r="S4" s="316" t="s">
        <v>244</v>
      </c>
      <c r="T4" s="316" t="s">
        <v>245</v>
      </c>
      <c r="U4" s="316" t="s">
        <v>246</v>
      </c>
      <c r="V4" s="3" t="s">
        <v>2</v>
      </c>
      <c r="W4" s="9" t="s">
        <v>220</v>
      </c>
      <c r="X4" s="10" t="s">
        <v>82</v>
      </c>
      <c r="Y4" s="82" t="s">
        <v>221</v>
      </c>
      <c r="Z4" s="316" t="s">
        <v>244</v>
      </c>
      <c r="AA4" s="316" t="s">
        <v>245</v>
      </c>
      <c r="AB4" s="316" t="s">
        <v>246</v>
      </c>
      <c r="AC4" s="13" t="s">
        <v>1</v>
      </c>
      <c r="AD4" s="9" t="s">
        <v>220</v>
      </c>
      <c r="AE4" s="10" t="s">
        <v>82</v>
      </c>
      <c r="AF4" s="82" t="s">
        <v>221</v>
      </c>
      <c r="AG4" s="316" t="s">
        <v>244</v>
      </c>
      <c r="AH4" s="316" t="s">
        <v>245</v>
      </c>
      <c r="AI4" s="316" t="s">
        <v>246</v>
      </c>
      <c r="AJ4" s="13" t="s">
        <v>1</v>
      </c>
      <c r="AL4" s="153"/>
      <c r="AM4" s="153"/>
      <c r="AN4" s="219"/>
      <c r="AO4" s="77"/>
      <c r="AP4" s="77"/>
    </row>
    <row r="5" spans="1:61" s="67" customFormat="1" ht="23.25" customHeight="1" x14ac:dyDescent="0.25">
      <c r="A5" s="516" t="s">
        <v>84</v>
      </c>
      <c r="B5" s="531" t="s">
        <v>85</v>
      </c>
      <c r="C5" s="53" t="s">
        <v>67</v>
      </c>
      <c r="D5" s="53">
        <v>80</v>
      </c>
      <c r="E5" s="317">
        <f>D5/20</f>
        <v>4</v>
      </c>
      <c r="F5" s="317"/>
      <c r="G5" s="317"/>
      <c r="H5" s="247"/>
      <c r="I5" s="531" t="s">
        <v>40</v>
      </c>
      <c r="J5" s="53" t="s">
        <v>67</v>
      </c>
      <c r="K5" s="53">
        <v>80</v>
      </c>
      <c r="L5" s="317">
        <f>K5/20</f>
        <v>4</v>
      </c>
      <c r="M5" s="317"/>
      <c r="N5" s="317"/>
      <c r="O5" s="247"/>
      <c r="P5" s="588" t="s">
        <v>413</v>
      </c>
      <c r="Q5" s="53" t="s">
        <v>317</v>
      </c>
      <c r="R5" s="53">
        <v>80</v>
      </c>
      <c r="S5" s="317">
        <f>R5/15</f>
        <v>5.333333333333333</v>
      </c>
      <c r="T5" s="317"/>
      <c r="U5" s="317"/>
      <c r="V5" s="214"/>
      <c r="W5" s="531" t="s">
        <v>40</v>
      </c>
      <c r="X5" s="53" t="s">
        <v>67</v>
      </c>
      <c r="Y5" s="53">
        <v>80</v>
      </c>
      <c r="Z5" s="317">
        <f>Y5/20</f>
        <v>4</v>
      </c>
      <c r="AA5" s="317"/>
      <c r="AB5" s="317"/>
      <c r="AC5" s="247"/>
      <c r="AD5" s="588" t="s">
        <v>367</v>
      </c>
      <c r="AE5" s="473" t="s">
        <v>136</v>
      </c>
      <c r="AF5" s="53">
        <v>70</v>
      </c>
      <c r="AG5" s="317">
        <f>AF5/20</f>
        <v>3.5</v>
      </c>
      <c r="AH5" s="317"/>
      <c r="AI5" s="317"/>
      <c r="AJ5" s="214"/>
      <c r="AL5" s="153"/>
      <c r="AM5" s="153"/>
      <c r="AN5" s="219"/>
      <c r="AO5" s="77"/>
      <c r="AP5" s="77"/>
    </row>
    <row r="6" spans="1:61" s="67" customFormat="1" ht="21.6" customHeight="1" x14ac:dyDescent="0.25">
      <c r="A6" s="518"/>
      <c r="B6" s="532"/>
      <c r="C6" s="53"/>
      <c r="D6" s="53"/>
      <c r="E6" s="317"/>
      <c r="F6" s="317"/>
      <c r="G6" s="317"/>
      <c r="H6" s="247"/>
      <c r="I6" s="532"/>
      <c r="J6" s="6" t="s">
        <v>35</v>
      </c>
      <c r="K6" s="53">
        <v>20</v>
      </c>
      <c r="L6" s="317">
        <f>K6/20</f>
        <v>1</v>
      </c>
      <c r="M6" s="317"/>
      <c r="N6" s="317"/>
      <c r="O6" s="247"/>
      <c r="P6" s="617"/>
      <c r="Q6" s="133" t="s">
        <v>318</v>
      </c>
      <c r="R6" s="133"/>
      <c r="S6" s="317"/>
      <c r="T6" s="317"/>
      <c r="U6" s="317"/>
      <c r="V6" s="247"/>
      <c r="W6" s="532"/>
      <c r="X6" s="6" t="s">
        <v>35</v>
      </c>
      <c r="Y6" s="53">
        <v>20</v>
      </c>
      <c r="Z6" s="317">
        <f>Y6/20</f>
        <v>1</v>
      </c>
      <c r="AA6" s="317"/>
      <c r="AB6" s="317"/>
      <c r="AC6" s="247"/>
      <c r="AD6" s="617"/>
      <c r="AE6" s="474" t="s">
        <v>199</v>
      </c>
      <c r="AF6" s="53">
        <v>40</v>
      </c>
      <c r="AG6" s="317"/>
      <c r="AH6" s="317"/>
      <c r="AI6" s="139">
        <f>AF6/100</f>
        <v>0.4</v>
      </c>
      <c r="AJ6" s="214"/>
      <c r="AL6" s="153"/>
      <c r="AM6" s="153"/>
      <c r="AN6" s="219"/>
      <c r="AO6" s="77"/>
      <c r="AP6" s="77"/>
    </row>
    <row r="7" spans="1:61" s="67" customFormat="1" ht="17.100000000000001" customHeight="1" x14ac:dyDescent="0.25">
      <c r="A7" s="516" t="s">
        <v>86</v>
      </c>
      <c r="B7" s="522" t="s">
        <v>402</v>
      </c>
      <c r="C7" s="53" t="s">
        <v>23</v>
      </c>
      <c r="D7" s="53">
        <v>90</v>
      </c>
      <c r="E7" s="484"/>
      <c r="F7" s="318">
        <f>D7/35</f>
        <v>2.5714285714285716</v>
      </c>
      <c r="G7" s="318"/>
      <c r="H7" s="247"/>
      <c r="I7" s="522" t="s">
        <v>311</v>
      </c>
      <c r="J7" s="53" t="s">
        <v>312</v>
      </c>
      <c r="K7" s="6">
        <v>95</v>
      </c>
      <c r="L7" s="318"/>
      <c r="M7" s="318">
        <f>K7*0.65/35</f>
        <v>1.7642857142857142</v>
      </c>
      <c r="N7" s="318"/>
      <c r="O7" s="247"/>
      <c r="P7" s="617"/>
      <c r="Q7" s="134" t="s">
        <v>116</v>
      </c>
      <c r="R7" s="133">
        <v>10</v>
      </c>
      <c r="S7" s="318"/>
      <c r="T7" s="318"/>
      <c r="U7" s="319">
        <f t="shared" ref="U7" si="0">R7/100</f>
        <v>0.1</v>
      </c>
      <c r="V7" s="247"/>
      <c r="W7" s="621" t="s">
        <v>323</v>
      </c>
      <c r="X7" s="176" t="s">
        <v>324</v>
      </c>
      <c r="Y7" s="176">
        <v>95</v>
      </c>
      <c r="Z7" s="139"/>
      <c r="AA7" s="139">
        <f>Y7*0.65/35</f>
        <v>1.7642857142857142</v>
      </c>
      <c r="AB7" s="139"/>
      <c r="AC7" s="419"/>
      <c r="AD7" s="617"/>
      <c r="AE7" s="474" t="s">
        <v>368</v>
      </c>
      <c r="AF7" s="33">
        <v>2</v>
      </c>
      <c r="AG7" s="317"/>
      <c r="AH7" s="139"/>
      <c r="AI7" s="139">
        <f t="shared" ref="AI7:AI14" si="1">AF7/100</f>
        <v>0.02</v>
      </c>
      <c r="AJ7" s="419"/>
      <c r="AL7" s="153"/>
      <c r="AM7" s="153"/>
      <c r="AN7" s="11"/>
      <c r="AO7" s="77"/>
      <c r="AP7" s="77"/>
    </row>
    <row r="8" spans="1:61" s="67" customFormat="1" ht="17.100000000000001" customHeight="1" x14ac:dyDescent="0.25">
      <c r="A8" s="517"/>
      <c r="B8" s="523"/>
      <c r="C8" s="83" t="s">
        <v>403</v>
      </c>
      <c r="D8" s="53">
        <v>55</v>
      </c>
      <c r="E8" s="53"/>
      <c r="F8" s="486"/>
      <c r="G8" s="319">
        <f>D8/100</f>
        <v>0.55000000000000004</v>
      </c>
      <c r="H8" s="247"/>
      <c r="I8" s="523"/>
      <c r="J8" s="6" t="s">
        <v>313</v>
      </c>
      <c r="K8" s="6">
        <v>35</v>
      </c>
      <c r="L8" s="319"/>
      <c r="M8" s="319"/>
      <c r="N8" s="318">
        <f>K8/100</f>
        <v>0.35</v>
      </c>
      <c r="O8" s="247"/>
      <c r="P8" s="617"/>
      <c r="Q8" s="133" t="s">
        <v>416</v>
      </c>
      <c r="R8" s="133">
        <v>25</v>
      </c>
      <c r="S8" s="319"/>
      <c r="T8" s="319">
        <f>R8/35</f>
        <v>0.7142857142857143</v>
      </c>
      <c r="U8" s="319"/>
      <c r="V8" s="247"/>
      <c r="W8" s="622"/>
      <c r="X8" s="420" t="s">
        <v>27</v>
      </c>
      <c r="Y8" s="420">
        <v>30</v>
      </c>
      <c r="Z8" s="421">
        <f>Y8/90</f>
        <v>0.33333333333333331</v>
      </c>
      <c r="AA8" s="421"/>
      <c r="AB8" s="139"/>
      <c r="AC8" s="419"/>
      <c r="AD8" s="617"/>
      <c r="AE8" s="474" t="s">
        <v>369</v>
      </c>
      <c r="AF8" s="33">
        <v>40</v>
      </c>
      <c r="AG8" s="317"/>
      <c r="AH8" s="139"/>
      <c r="AI8" s="139">
        <f t="shared" si="1"/>
        <v>0.4</v>
      </c>
      <c r="AJ8" s="419"/>
      <c r="AL8" s="154"/>
      <c r="AM8" s="154"/>
      <c r="AN8" s="219"/>
      <c r="AO8" s="150"/>
      <c r="AP8" s="11"/>
      <c r="AQ8" s="219"/>
    </row>
    <row r="9" spans="1:61" s="67" customFormat="1" ht="17.100000000000001" customHeight="1" x14ac:dyDescent="0.25">
      <c r="A9" s="517"/>
      <c r="B9" s="523"/>
      <c r="C9" s="83" t="s">
        <v>404</v>
      </c>
      <c r="D9" s="53">
        <v>1</v>
      </c>
      <c r="E9" s="53"/>
      <c r="F9" s="487"/>
      <c r="G9" s="319">
        <f>D9/100</f>
        <v>0.01</v>
      </c>
      <c r="H9" s="247"/>
      <c r="I9" s="523"/>
      <c r="J9" s="134" t="s">
        <v>116</v>
      </c>
      <c r="K9" s="133">
        <v>10</v>
      </c>
      <c r="L9" s="318"/>
      <c r="M9" s="318"/>
      <c r="N9" s="319">
        <f t="shared" ref="N9" si="2">K9/100</f>
        <v>0.1</v>
      </c>
      <c r="O9" s="247"/>
      <c r="P9" s="617"/>
      <c r="Q9" s="133" t="s">
        <v>37</v>
      </c>
      <c r="R9" s="133">
        <v>25</v>
      </c>
      <c r="S9" s="320"/>
      <c r="T9" s="318"/>
      <c r="U9" s="319">
        <f>R9/100</f>
        <v>0.25</v>
      </c>
      <c r="V9" s="247"/>
      <c r="W9" s="622"/>
      <c r="X9" s="420" t="s">
        <v>24</v>
      </c>
      <c r="Y9" s="420">
        <v>5</v>
      </c>
      <c r="Z9" s="421"/>
      <c r="AA9" s="420"/>
      <c r="AB9" s="139">
        <f>Y9/100</f>
        <v>0.05</v>
      </c>
      <c r="AC9" s="419"/>
      <c r="AD9" s="617"/>
      <c r="AE9" s="475" t="s">
        <v>370</v>
      </c>
      <c r="AF9" s="33">
        <v>35</v>
      </c>
      <c r="AG9" s="317"/>
      <c r="AH9" s="139">
        <f>AF9/35</f>
        <v>1</v>
      </c>
      <c r="AI9" s="139"/>
      <c r="AJ9" s="419"/>
      <c r="AL9" s="77"/>
      <c r="AM9" s="77"/>
      <c r="AN9" s="219"/>
    </row>
    <row r="10" spans="1:61" s="67" customFormat="1" ht="17.100000000000001" customHeight="1" x14ac:dyDescent="0.25">
      <c r="A10" s="517"/>
      <c r="B10" s="523"/>
      <c r="C10" s="83"/>
      <c r="D10" s="53"/>
      <c r="E10" s="53"/>
      <c r="F10" s="487"/>
      <c r="G10" s="319"/>
      <c r="H10" s="247"/>
      <c r="I10" s="523"/>
      <c r="J10" s="6"/>
      <c r="K10" s="81"/>
      <c r="L10" s="320"/>
      <c r="M10" s="318"/>
      <c r="N10" s="319"/>
      <c r="O10" s="247"/>
      <c r="P10" s="617"/>
      <c r="Q10" s="139" t="s">
        <v>32</v>
      </c>
      <c r="R10" s="139">
        <v>20</v>
      </c>
      <c r="S10" s="321"/>
      <c r="T10" s="321">
        <f>R10/55</f>
        <v>0.36363636363636365</v>
      </c>
      <c r="U10" s="324"/>
      <c r="V10" s="425"/>
      <c r="W10" s="622"/>
      <c r="X10" s="420" t="s">
        <v>309</v>
      </c>
      <c r="Y10" s="422" t="s">
        <v>25</v>
      </c>
      <c r="Z10" s="423"/>
      <c r="AA10" s="420"/>
      <c r="AB10" s="139"/>
      <c r="AC10" s="419"/>
      <c r="AD10" s="617"/>
      <c r="AE10" s="213" t="s">
        <v>371</v>
      </c>
      <c r="AF10" s="33">
        <v>40</v>
      </c>
      <c r="AG10" s="317"/>
      <c r="AH10" s="139">
        <f>AF10*0.65/35</f>
        <v>0.74285714285714288</v>
      </c>
      <c r="AI10" s="139"/>
      <c r="AJ10" s="419"/>
      <c r="AL10" s="45"/>
      <c r="AM10" s="219"/>
      <c r="AN10" s="77"/>
    </row>
    <row r="11" spans="1:61" s="67" customFormat="1" ht="17.100000000000001" customHeight="1" x14ac:dyDescent="0.25">
      <c r="A11" s="518"/>
      <c r="B11" s="600"/>
      <c r="C11" s="83"/>
      <c r="D11" s="6"/>
      <c r="E11" s="53"/>
      <c r="F11" s="487"/>
      <c r="G11" s="319"/>
      <c r="H11" s="247"/>
      <c r="I11" s="524"/>
      <c r="J11" s="287"/>
      <c r="K11" s="81"/>
      <c r="L11" s="318"/>
      <c r="M11" s="318"/>
      <c r="N11" s="319"/>
      <c r="O11" s="247"/>
      <c r="P11" s="618"/>
      <c r="Q11" s="33" t="s">
        <v>316</v>
      </c>
      <c r="R11" s="53">
        <v>1</v>
      </c>
      <c r="S11" s="325"/>
      <c r="T11" s="325"/>
      <c r="U11" s="319">
        <f t="shared" ref="U11" si="3">R11/100</f>
        <v>0.01</v>
      </c>
      <c r="V11" s="247"/>
      <c r="W11" s="623"/>
      <c r="X11" s="424" t="s">
        <v>310</v>
      </c>
      <c r="Y11" s="422" t="s">
        <v>25</v>
      </c>
      <c r="Z11" s="420"/>
      <c r="AA11" s="420"/>
      <c r="AB11" s="139"/>
      <c r="AC11" s="419"/>
      <c r="AD11" s="618"/>
      <c r="AE11" s="476" t="s">
        <v>131</v>
      </c>
      <c r="AF11" s="476">
        <v>25</v>
      </c>
      <c r="AG11" s="317"/>
      <c r="AH11" s="139">
        <f>AF11/50</f>
        <v>0.5</v>
      </c>
      <c r="AI11" s="139"/>
      <c r="AJ11" s="419"/>
      <c r="AL11" s="42"/>
      <c r="AM11" s="79"/>
      <c r="AN11" s="77"/>
    </row>
    <row r="12" spans="1:61" s="67" customFormat="1" ht="17.100000000000001" customHeight="1" x14ac:dyDescent="0.25">
      <c r="A12" s="516" t="s">
        <v>87</v>
      </c>
      <c r="B12" s="522" t="s">
        <v>405</v>
      </c>
      <c r="C12" s="53" t="s">
        <v>405</v>
      </c>
      <c r="D12" s="53">
        <v>45</v>
      </c>
      <c r="E12" s="53">
        <f>D12/35</f>
        <v>1.2857142857142858</v>
      </c>
      <c r="F12" s="488"/>
      <c r="G12" s="323"/>
      <c r="H12" s="247"/>
      <c r="I12" s="522" t="s">
        <v>308</v>
      </c>
      <c r="J12" s="6" t="s">
        <v>32</v>
      </c>
      <c r="K12" s="6">
        <v>50</v>
      </c>
      <c r="L12" s="318"/>
      <c r="M12" s="318">
        <f>K12/55</f>
        <v>0.90909090909090906</v>
      </c>
      <c r="N12" s="318"/>
      <c r="O12" s="5"/>
      <c r="P12" s="619" t="s">
        <v>414</v>
      </c>
      <c r="Q12" s="133" t="s">
        <v>21</v>
      </c>
      <c r="R12" s="133">
        <v>35</v>
      </c>
      <c r="S12" s="319"/>
      <c r="T12" s="318"/>
      <c r="U12" s="319">
        <f>R12/100</f>
        <v>0.35</v>
      </c>
      <c r="V12" s="48"/>
      <c r="W12" s="588" t="s">
        <v>307</v>
      </c>
      <c r="X12" s="133" t="s">
        <v>132</v>
      </c>
      <c r="Y12" s="84">
        <v>45</v>
      </c>
      <c r="Z12" s="321"/>
      <c r="AA12" s="321">
        <f>Y12/35</f>
        <v>1.2857142857142858</v>
      </c>
      <c r="AB12" s="323"/>
      <c r="AC12" s="247"/>
      <c r="AD12" s="619" t="s">
        <v>372</v>
      </c>
      <c r="AE12" s="6" t="s">
        <v>373</v>
      </c>
      <c r="AF12" s="6">
        <v>20</v>
      </c>
      <c r="AG12" s="317"/>
      <c r="AH12" s="139"/>
      <c r="AI12" s="139">
        <f t="shared" si="1"/>
        <v>0.2</v>
      </c>
      <c r="AJ12" s="5"/>
      <c r="AL12" s="79"/>
      <c r="AM12" s="11"/>
      <c r="AN12" s="77"/>
    </row>
    <row r="13" spans="1:61" s="67" customFormat="1" ht="17.100000000000001" customHeight="1" x14ac:dyDescent="0.25">
      <c r="A13" s="517"/>
      <c r="B13" s="523"/>
      <c r="C13" s="6" t="s">
        <v>406</v>
      </c>
      <c r="D13" s="53">
        <v>30</v>
      </c>
      <c r="E13" s="53"/>
      <c r="F13" s="489"/>
      <c r="G13" s="323"/>
      <c r="H13" s="247"/>
      <c r="I13" s="523"/>
      <c r="J13" s="29" t="s">
        <v>123</v>
      </c>
      <c r="K13" s="6">
        <v>40</v>
      </c>
      <c r="L13" s="319"/>
      <c r="M13" s="319"/>
      <c r="N13" s="319">
        <f>K13/100</f>
        <v>0.4</v>
      </c>
      <c r="O13" s="406"/>
      <c r="P13" s="620"/>
      <c r="Q13" s="6" t="s">
        <v>334</v>
      </c>
      <c r="R13" s="53">
        <v>65</v>
      </c>
      <c r="S13" s="214"/>
      <c r="T13" s="321">
        <f>R13/40</f>
        <v>1.625</v>
      </c>
      <c r="U13" s="324"/>
      <c r="V13" s="48"/>
      <c r="W13" s="589"/>
      <c r="X13" s="133" t="s">
        <v>133</v>
      </c>
      <c r="Y13" s="84">
        <v>25</v>
      </c>
      <c r="Z13" s="321"/>
      <c r="AA13" s="323"/>
      <c r="AB13" s="318">
        <f>Y13/100</f>
        <v>0.25</v>
      </c>
      <c r="AC13" s="247"/>
      <c r="AD13" s="620"/>
      <c r="AE13" s="6" t="s">
        <v>314</v>
      </c>
      <c r="AF13" s="6">
        <v>8</v>
      </c>
      <c r="AG13" s="317"/>
      <c r="AH13" s="139">
        <f>AF13/35</f>
        <v>0.22857142857142856</v>
      </c>
      <c r="AI13" s="139">
        <f t="shared" si="1"/>
        <v>0.08</v>
      </c>
      <c r="AJ13" s="406"/>
      <c r="AL13" s="11"/>
      <c r="AM13" s="219"/>
      <c r="AN13" s="77"/>
    </row>
    <row r="14" spans="1:61" s="67" customFormat="1" ht="17.100000000000001" customHeight="1" x14ac:dyDescent="0.25">
      <c r="A14" s="517"/>
      <c r="B14" s="523"/>
      <c r="C14" s="6" t="s">
        <v>407</v>
      </c>
      <c r="D14" s="53">
        <v>6.5</v>
      </c>
      <c r="E14" s="53"/>
      <c r="F14" s="489"/>
      <c r="G14" s="318"/>
      <c r="H14" s="247"/>
      <c r="I14" s="523"/>
      <c r="J14" s="6"/>
      <c r="K14" s="6"/>
      <c r="L14" s="319"/>
      <c r="M14" s="318"/>
      <c r="N14" s="319">
        <f>K14/100</f>
        <v>0</v>
      </c>
      <c r="O14" s="5"/>
      <c r="P14" s="620"/>
      <c r="Q14" s="33"/>
      <c r="R14" s="53"/>
      <c r="S14" s="325"/>
      <c r="T14" s="325"/>
      <c r="U14" s="319"/>
      <c r="V14" s="425"/>
      <c r="W14" s="589"/>
      <c r="X14" s="133" t="s">
        <v>24</v>
      </c>
      <c r="Y14" s="149">
        <v>10</v>
      </c>
      <c r="Z14" s="323"/>
      <c r="AA14" s="323"/>
      <c r="AB14" s="318">
        <f>Y14/100</f>
        <v>0.1</v>
      </c>
      <c r="AC14" s="247"/>
      <c r="AD14" s="620"/>
      <c r="AE14" s="176" t="s">
        <v>24</v>
      </c>
      <c r="AF14" s="33">
        <v>5</v>
      </c>
      <c r="AG14" s="317"/>
      <c r="AH14" s="139"/>
      <c r="AI14" s="139">
        <f t="shared" si="1"/>
        <v>0.05</v>
      </c>
      <c r="AJ14" s="5"/>
      <c r="AL14" s="11"/>
      <c r="AM14" s="219"/>
      <c r="AN14" s="77"/>
    </row>
    <row r="15" spans="1:61" s="67" customFormat="1" ht="17.100000000000001" customHeight="1" x14ac:dyDescent="0.25">
      <c r="A15" s="517"/>
      <c r="B15" s="523"/>
      <c r="C15" s="83" t="s">
        <v>408</v>
      </c>
      <c r="D15" s="53">
        <v>7.5</v>
      </c>
      <c r="E15" s="53"/>
      <c r="F15" s="489"/>
      <c r="G15" s="323"/>
      <c r="H15" s="247"/>
      <c r="I15" s="523"/>
      <c r="J15" s="29"/>
      <c r="K15" s="6"/>
      <c r="L15" s="320"/>
      <c r="M15" s="318"/>
      <c r="N15" s="319"/>
      <c r="O15" s="214"/>
      <c r="P15" s="620"/>
      <c r="Q15" s="291"/>
      <c r="R15" s="291"/>
      <c r="S15" s="291"/>
      <c r="T15" s="291"/>
      <c r="U15" s="291"/>
      <c r="W15" s="589"/>
      <c r="X15" s="133" t="s">
        <v>322</v>
      </c>
      <c r="Y15" s="84">
        <v>10</v>
      </c>
      <c r="Z15" s="324"/>
      <c r="AA15" s="323">
        <f>Y15*0.8/35</f>
        <v>0.22857142857142856</v>
      </c>
      <c r="AB15" s="323"/>
      <c r="AC15" s="247"/>
      <c r="AD15" s="620"/>
      <c r="AE15" s="176" t="s">
        <v>374</v>
      </c>
      <c r="AF15" s="33">
        <v>60</v>
      </c>
      <c r="AG15" s="317">
        <f>AF15/35</f>
        <v>1.7142857142857142</v>
      </c>
      <c r="AH15" s="139"/>
      <c r="AI15" s="139"/>
      <c r="AJ15" s="214"/>
      <c r="AL15" s="11"/>
      <c r="AM15" s="219"/>
      <c r="AN15" s="77"/>
    </row>
    <row r="16" spans="1:61" s="67" customFormat="1" ht="17.100000000000001" customHeight="1" x14ac:dyDescent="0.25">
      <c r="A16" s="518"/>
      <c r="B16" s="524"/>
      <c r="C16" s="83"/>
      <c r="E16" s="53"/>
      <c r="F16" s="490"/>
      <c r="G16" s="324"/>
      <c r="H16" s="247"/>
      <c r="I16" s="524"/>
      <c r="J16" s="6"/>
      <c r="K16" s="6"/>
      <c r="L16" s="318"/>
      <c r="M16" s="318"/>
      <c r="N16" s="319"/>
      <c r="O16" s="214"/>
      <c r="P16" s="620"/>
      <c r="Q16" s="6"/>
      <c r="R16" s="53"/>
      <c r="S16" s="214"/>
      <c r="T16" s="321"/>
      <c r="U16" s="324"/>
      <c r="V16" s="425"/>
      <c r="W16" s="590"/>
      <c r="X16" s="133"/>
      <c r="Y16" s="133"/>
      <c r="Z16" s="324"/>
      <c r="AA16" s="324"/>
      <c r="AB16" s="324"/>
      <c r="AC16" s="247"/>
      <c r="AD16" s="620"/>
      <c r="AE16" s="273"/>
      <c r="AF16" s="6"/>
      <c r="AG16" s="317"/>
      <c r="AH16" s="139"/>
      <c r="AI16" s="324"/>
      <c r="AJ16" s="214"/>
      <c r="AL16" s="156"/>
      <c r="AM16" s="11"/>
      <c r="AN16" s="77"/>
    </row>
    <row r="17" spans="1:61" ht="16.5" customHeight="1" x14ac:dyDescent="0.25">
      <c r="A17" s="572" t="s">
        <v>47</v>
      </c>
      <c r="B17" s="522" t="s">
        <v>41</v>
      </c>
      <c r="C17" s="6" t="s">
        <v>14</v>
      </c>
      <c r="D17" s="53">
        <v>75</v>
      </c>
      <c r="E17" s="427"/>
      <c r="F17" s="491"/>
      <c r="G17" s="318">
        <f>D17/100</f>
        <v>0.75</v>
      </c>
      <c r="H17" s="247"/>
      <c r="I17" s="572" t="s">
        <v>39</v>
      </c>
      <c r="J17" s="6" t="s">
        <v>14</v>
      </c>
      <c r="K17" s="53">
        <v>75</v>
      </c>
      <c r="L17" s="325"/>
      <c r="M17" s="325"/>
      <c r="N17" s="318">
        <f>K17/100</f>
        <v>0.75</v>
      </c>
      <c r="O17" s="247"/>
      <c r="P17" s="594" t="s">
        <v>169</v>
      </c>
      <c r="Q17" s="6" t="s">
        <v>14</v>
      </c>
      <c r="R17" s="53">
        <v>75</v>
      </c>
      <c r="S17" s="325"/>
      <c r="T17" s="325"/>
      <c r="U17" s="318">
        <f>R17/100</f>
        <v>0.75</v>
      </c>
      <c r="V17" s="67"/>
      <c r="W17" s="522" t="s">
        <v>41</v>
      </c>
      <c r="X17" s="6" t="s">
        <v>14</v>
      </c>
      <c r="Y17" s="53">
        <v>75</v>
      </c>
      <c r="Z17" s="325"/>
      <c r="AA17" s="325"/>
      <c r="AB17" s="318">
        <f>Y17/100</f>
        <v>0.75</v>
      </c>
      <c r="AC17" s="247"/>
      <c r="AD17" s="594" t="s">
        <v>169</v>
      </c>
      <c r="AE17" s="6" t="s">
        <v>375</v>
      </c>
      <c r="AF17" s="6">
        <v>75</v>
      </c>
      <c r="AG17" s="317"/>
      <c r="AH17" s="139"/>
      <c r="AI17" s="318">
        <f>AF17/100</f>
        <v>0.75</v>
      </c>
      <c r="AJ17" s="247"/>
      <c r="AL17" s="45"/>
      <c r="AM17" s="74"/>
      <c r="AN17" s="219"/>
      <c r="AO17" s="219"/>
      <c r="AQ17" s="219"/>
      <c r="AR17" s="219"/>
      <c r="AS17" s="41"/>
      <c r="AT17" s="11"/>
      <c r="AU17" s="11"/>
      <c r="AV17" s="219"/>
      <c r="AW17" s="43"/>
      <c r="AX17" s="11"/>
      <c r="AY17" s="219"/>
      <c r="AZ17" s="219"/>
      <c r="BA17" s="41"/>
      <c r="BB17" s="11"/>
      <c r="BC17" s="11"/>
      <c r="BD17" s="219"/>
      <c r="BE17" s="41"/>
      <c r="BF17" s="11"/>
      <c r="BG17" s="219"/>
      <c r="BH17" s="219"/>
      <c r="BI17" s="219"/>
    </row>
    <row r="18" spans="1:61" ht="16.5" customHeight="1" x14ac:dyDescent="0.25">
      <c r="A18" s="573"/>
      <c r="B18" s="523"/>
      <c r="C18" s="574" t="s">
        <v>15</v>
      </c>
      <c r="D18" s="6"/>
      <c r="E18" s="427"/>
      <c r="F18" s="491"/>
      <c r="G18" s="325"/>
      <c r="H18" s="247"/>
      <c r="I18" s="573"/>
      <c r="J18" s="547" t="s">
        <v>15</v>
      </c>
      <c r="K18" s="6"/>
      <c r="L18" s="325"/>
      <c r="M18" s="325"/>
      <c r="N18" s="318"/>
      <c r="O18" s="247"/>
      <c r="P18" s="595"/>
      <c r="Q18" s="547" t="s">
        <v>15</v>
      </c>
      <c r="R18" s="6"/>
      <c r="S18" s="325"/>
      <c r="T18" s="325"/>
      <c r="U18" s="325"/>
      <c r="V18" s="426"/>
      <c r="W18" s="523"/>
      <c r="X18" s="574" t="s">
        <v>15</v>
      </c>
      <c r="Y18" s="6"/>
      <c r="Z18" s="325"/>
      <c r="AA18" s="325"/>
      <c r="AB18" s="325"/>
      <c r="AC18" s="247"/>
      <c r="AD18" s="595"/>
      <c r="AE18" s="624" t="s">
        <v>127</v>
      </c>
      <c r="AF18" s="6"/>
      <c r="AG18" s="325"/>
      <c r="AH18" s="325"/>
      <c r="AI18" s="325"/>
      <c r="AJ18" s="247"/>
      <c r="AL18" s="11"/>
      <c r="AM18" s="219"/>
      <c r="AN18" s="219"/>
      <c r="AO18" s="219"/>
      <c r="AQ18" s="219"/>
      <c r="AR18" s="219"/>
      <c r="AS18" s="41"/>
      <c r="AT18" s="42"/>
      <c r="AU18" s="11"/>
      <c r="AV18" s="219"/>
      <c r="AW18" s="43"/>
      <c r="AX18" s="42"/>
      <c r="AY18" s="11"/>
      <c r="AZ18" s="219"/>
      <c r="BA18" s="41"/>
      <c r="BB18" s="42"/>
      <c r="BC18" s="11"/>
      <c r="BD18" s="219"/>
      <c r="BE18" s="41"/>
      <c r="BF18" s="42"/>
      <c r="BG18" s="11"/>
      <c r="BH18" s="219"/>
      <c r="BI18" s="219"/>
    </row>
    <row r="19" spans="1:61" ht="16.5" customHeight="1" x14ac:dyDescent="0.25">
      <c r="A19" s="573"/>
      <c r="B19" s="523"/>
      <c r="C19" s="575"/>
      <c r="D19" s="6"/>
      <c r="E19" s="427"/>
      <c r="F19" s="491"/>
      <c r="G19" s="325"/>
      <c r="H19" s="247"/>
      <c r="I19" s="573"/>
      <c r="J19" s="548"/>
      <c r="K19" s="6"/>
      <c r="L19" s="325"/>
      <c r="M19" s="325"/>
      <c r="N19" s="318"/>
      <c r="O19" s="247"/>
      <c r="P19" s="595"/>
      <c r="Q19" s="548"/>
      <c r="R19" s="6"/>
      <c r="S19" s="325"/>
      <c r="T19" s="325"/>
      <c r="U19" s="325"/>
      <c r="V19" s="426"/>
      <c r="W19" s="523"/>
      <c r="X19" s="575"/>
      <c r="Y19" s="6"/>
      <c r="Z19" s="325"/>
      <c r="AA19" s="325"/>
      <c r="AB19" s="325"/>
      <c r="AC19" s="247"/>
      <c r="AD19" s="595"/>
      <c r="AE19" s="625"/>
      <c r="AF19" s="6"/>
      <c r="AG19" s="325"/>
      <c r="AH19" s="325"/>
      <c r="AI19" s="325"/>
      <c r="AJ19" s="247"/>
      <c r="AL19" s="45"/>
      <c r="AM19" s="156"/>
      <c r="AN19" s="219"/>
      <c r="AO19" s="219"/>
      <c r="AQ19" s="219"/>
      <c r="AR19" s="219"/>
      <c r="AS19" s="41"/>
      <c r="AT19" s="42"/>
      <c r="AU19" s="11"/>
      <c r="AV19" s="219"/>
      <c r="AW19" s="43"/>
      <c r="AX19" s="42"/>
      <c r="AY19" s="11"/>
      <c r="AZ19" s="219"/>
      <c r="BA19" s="41"/>
      <c r="BB19" s="42"/>
      <c r="BC19" s="11"/>
      <c r="BD19" s="219"/>
      <c r="BE19" s="41"/>
      <c r="BF19" s="42"/>
      <c r="BG19" s="11"/>
      <c r="BH19" s="219"/>
      <c r="BI19" s="219"/>
    </row>
    <row r="20" spans="1:61" ht="15.95" customHeight="1" x14ac:dyDescent="0.25">
      <c r="A20" s="573"/>
      <c r="B20" s="523"/>
      <c r="C20" s="575"/>
      <c r="D20" s="53"/>
      <c r="E20" s="427"/>
      <c r="F20" s="491"/>
      <c r="G20" s="325"/>
      <c r="H20" s="247"/>
      <c r="I20" s="573"/>
      <c r="J20" s="548"/>
      <c r="K20" s="53"/>
      <c r="L20" s="325"/>
      <c r="M20" s="325"/>
      <c r="N20" s="318"/>
      <c r="O20" s="247"/>
      <c r="P20" s="595"/>
      <c r="Q20" s="548"/>
      <c r="R20" s="53"/>
      <c r="S20" s="325"/>
      <c r="T20" s="325"/>
      <c r="U20" s="325"/>
      <c r="V20" s="426"/>
      <c r="W20" s="523"/>
      <c r="X20" s="575"/>
      <c r="Y20" s="53"/>
      <c r="Z20" s="325"/>
      <c r="AA20" s="325"/>
      <c r="AB20" s="325"/>
      <c r="AC20" s="247"/>
      <c r="AD20" s="595"/>
      <c r="AE20" s="625"/>
      <c r="AF20" s="6"/>
      <c r="AG20" s="325"/>
      <c r="AH20" s="325"/>
      <c r="AI20" s="325"/>
      <c r="AJ20" s="247"/>
      <c r="AL20" s="219"/>
      <c r="AM20" s="219"/>
      <c r="AN20" s="219"/>
      <c r="AO20" s="219"/>
      <c r="AQ20" s="219"/>
      <c r="AR20" s="219"/>
      <c r="AS20" s="41"/>
      <c r="AT20" s="42"/>
      <c r="AU20" s="11"/>
      <c r="AV20" s="219"/>
      <c r="AW20" s="43"/>
      <c r="AX20" s="42"/>
      <c r="AY20" s="219"/>
      <c r="AZ20" s="219"/>
      <c r="BA20" s="41"/>
      <c r="BB20" s="42"/>
      <c r="BC20" s="11"/>
      <c r="BD20" s="219"/>
      <c r="BE20" s="41"/>
      <c r="BF20" s="42"/>
      <c r="BG20" s="219"/>
      <c r="BH20" s="219"/>
      <c r="BI20" s="219"/>
    </row>
    <row r="21" spans="1:61" ht="17.100000000000001" customHeight="1" x14ac:dyDescent="0.25">
      <c r="A21" s="573"/>
      <c r="B21" s="524"/>
      <c r="C21" s="576"/>
      <c r="D21" s="53"/>
      <c r="E21" s="427"/>
      <c r="F21" s="491"/>
      <c r="G21" s="325"/>
      <c r="H21" s="247"/>
      <c r="I21" s="573"/>
      <c r="J21" s="549"/>
      <c r="K21" s="53"/>
      <c r="L21" s="325"/>
      <c r="M21" s="325"/>
      <c r="N21" s="318"/>
      <c r="O21" s="247"/>
      <c r="P21" s="596"/>
      <c r="Q21" s="549"/>
      <c r="R21" s="53"/>
      <c r="S21" s="325"/>
      <c r="T21" s="325"/>
      <c r="U21" s="325"/>
      <c r="W21" s="524"/>
      <c r="X21" s="576"/>
      <c r="Y21" s="53"/>
      <c r="Z21" s="325"/>
      <c r="AA21" s="325"/>
      <c r="AB21" s="325"/>
      <c r="AC21" s="247"/>
      <c r="AD21" s="596"/>
      <c r="AE21" s="626"/>
      <c r="AF21" s="6"/>
      <c r="AG21" s="325"/>
      <c r="AH21" s="325"/>
      <c r="AI21" s="325"/>
      <c r="AJ21" s="247"/>
      <c r="AL21" s="219"/>
      <c r="AM21" s="219"/>
      <c r="AN21" s="219"/>
      <c r="AO21" s="219"/>
      <c r="AQ21" s="219"/>
      <c r="AR21" s="219"/>
      <c r="AS21" s="41"/>
      <c r="AT21" s="42"/>
      <c r="AU21" s="11"/>
      <c r="AV21" s="219"/>
      <c r="AW21" s="43"/>
      <c r="AX21" s="42"/>
      <c r="AY21" s="219"/>
      <c r="AZ21" s="219"/>
      <c r="BA21" s="41"/>
      <c r="BB21" s="42"/>
      <c r="BC21" s="11"/>
      <c r="BD21" s="219"/>
      <c r="BE21" s="41"/>
      <c r="BF21" s="42"/>
      <c r="BG21" s="219"/>
      <c r="BH21" s="219"/>
      <c r="BI21" s="219"/>
    </row>
    <row r="22" spans="1:61" s="67" customFormat="1" ht="17.100000000000001" customHeight="1" x14ac:dyDescent="0.25">
      <c r="A22" s="573" t="s">
        <v>57</v>
      </c>
      <c r="B22" s="614" t="s">
        <v>410</v>
      </c>
      <c r="C22" s="33" t="s">
        <v>409</v>
      </c>
      <c r="D22" s="53" t="s">
        <v>129</v>
      </c>
      <c r="E22" s="53"/>
      <c r="F22" s="491"/>
      <c r="G22" s="318"/>
      <c r="H22" s="247"/>
      <c r="I22" s="597" t="s">
        <v>433</v>
      </c>
      <c r="J22" s="29" t="s">
        <v>353</v>
      </c>
      <c r="K22" s="33">
        <v>30</v>
      </c>
      <c r="L22" s="325"/>
      <c r="M22" s="325"/>
      <c r="N22" s="318">
        <f t="shared" ref="N22:N24" si="4">K22/100</f>
        <v>0.3</v>
      </c>
      <c r="O22" s="247"/>
      <c r="P22" s="522" t="s">
        <v>415</v>
      </c>
      <c r="Q22" s="6" t="s">
        <v>30</v>
      </c>
      <c r="R22" s="6">
        <v>30</v>
      </c>
      <c r="S22" s="325"/>
      <c r="T22" s="325"/>
      <c r="U22" s="318">
        <f>R22/100</f>
        <v>0.3</v>
      </c>
      <c r="V22" s="247"/>
      <c r="W22" s="588" t="s">
        <v>435</v>
      </c>
      <c r="X22" s="243" t="s">
        <v>319</v>
      </c>
      <c r="Y22" s="33">
        <v>10</v>
      </c>
      <c r="Z22" s="311"/>
      <c r="AA22" s="311">
        <f>Y22/55</f>
        <v>0.18181818181818182</v>
      </c>
      <c r="AB22" s="139"/>
      <c r="AC22" s="39"/>
      <c r="AD22" s="522"/>
      <c r="AE22" s="6"/>
      <c r="AF22" s="6"/>
      <c r="AG22" s="311"/>
      <c r="AH22" s="311"/>
      <c r="AI22" s="139"/>
      <c r="AJ22" s="214"/>
      <c r="AL22" s="77"/>
      <c r="AM22" s="77"/>
      <c r="AN22" s="77"/>
    </row>
    <row r="23" spans="1:61" s="67" customFormat="1" ht="17.100000000000001" customHeight="1" x14ac:dyDescent="0.25">
      <c r="A23" s="573"/>
      <c r="B23" s="615"/>
      <c r="C23" s="29" t="s">
        <v>30</v>
      </c>
      <c r="D23" s="53">
        <v>30</v>
      </c>
      <c r="E23" s="53"/>
      <c r="F23" s="491"/>
      <c r="G23" s="318">
        <f>D23/100</f>
        <v>0.3</v>
      </c>
      <c r="H23" s="247"/>
      <c r="I23" s="597"/>
      <c r="J23" s="29" t="s">
        <v>434</v>
      </c>
      <c r="K23" s="33">
        <v>12</v>
      </c>
      <c r="L23" s="325"/>
      <c r="M23" s="325"/>
      <c r="N23" s="318">
        <f t="shared" si="4"/>
        <v>0.12</v>
      </c>
      <c r="O23" s="247"/>
      <c r="P23" s="523"/>
      <c r="Q23" s="6" t="s">
        <v>94</v>
      </c>
      <c r="R23" s="6">
        <v>15</v>
      </c>
      <c r="S23" s="325">
        <f>R23/85</f>
        <v>0.17647058823529413</v>
      </c>
      <c r="T23" s="325"/>
      <c r="U23" s="318"/>
      <c r="V23" s="247"/>
      <c r="W23" s="589"/>
      <c r="X23" s="139" t="s">
        <v>116</v>
      </c>
      <c r="Y23" s="33">
        <v>5</v>
      </c>
      <c r="Z23" s="311"/>
      <c r="AA23" s="139"/>
      <c r="AB23" s="311">
        <f>Y23/100</f>
        <v>0.05</v>
      </c>
      <c r="AC23" s="39"/>
      <c r="AD23" s="523"/>
      <c r="AE23" s="6"/>
      <c r="AF23" s="6"/>
      <c r="AG23" s="311"/>
      <c r="AH23" s="139"/>
      <c r="AI23" s="311"/>
      <c r="AJ23" s="214"/>
      <c r="AL23" s="77"/>
      <c r="AM23" s="77"/>
      <c r="AN23" s="77"/>
    </row>
    <row r="24" spans="1:61" s="67" customFormat="1" ht="17.100000000000001" customHeight="1" x14ac:dyDescent="0.25">
      <c r="A24" s="573"/>
      <c r="B24" s="615"/>
      <c r="C24" s="6" t="s">
        <v>206</v>
      </c>
      <c r="D24" s="53">
        <v>25</v>
      </c>
      <c r="E24" s="53"/>
      <c r="F24" s="318">
        <f>D24*0.5/35</f>
        <v>0.35714285714285715</v>
      </c>
      <c r="G24" s="325"/>
      <c r="H24" s="214"/>
      <c r="I24" s="597"/>
      <c r="J24" s="29" t="s">
        <v>133</v>
      </c>
      <c r="K24" s="33">
        <v>10</v>
      </c>
      <c r="L24" s="325"/>
      <c r="M24" s="325"/>
      <c r="N24" s="318">
        <f t="shared" si="4"/>
        <v>0.1</v>
      </c>
      <c r="O24" s="214"/>
      <c r="P24" s="523"/>
      <c r="Q24" s="136" t="s">
        <v>315</v>
      </c>
      <c r="R24" s="6">
        <v>15</v>
      </c>
      <c r="S24" s="325"/>
      <c r="T24" s="325">
        <f>R24*0.5/35</f>
        <v>0.21428571428571427</v>
      </c>
      <c r="U24" s="318"/>
      <c r="V24" s="214"/>
      <c r="W24" s="589"/>
      <c r="X24" s="139" t="s">
        <v>44</v>
      </c>
      <c r="Y24" s="53">
        <v>10</v>
      </c>
      <c r="Z24" s="311"/>
      <c r="AA24" s="311" t="s">
        <v>320</v>
      </c>
      <c r="AB24" s="139">
        <f>Y24/100</f>
        <v>0.1</v>
      </c>
      <c r="AC24" s="39"/>
      <c r="AD24" s="523"/>
      <c r="AE24" s="6"/>
      <c r="AF24" s="6"/>
      <c r="AG24" s="311"/>
      <c r="AH24" s="311"/>
      <c r="AI24" s="139"/>
      <c r="AJ24" s="214"/>
      <c r="AL24" s="11"/>
      <c r="AM24" s="219"/>
      <c r="AN24" s="77"/>
    </row>
    <row r="25" spans="1:61" s="67" customFormat="1" ht="17.100000000000001" customHeight="1" x14ac:dyDescent="0.25">
      <c r="A25" s="573"/>
      <c r="B25" s="615"/>
      <c r="C25" s="6" t="s">
        <v>411</v>
      </c>
      <c r="D25" s="53">
        <v>3</v>
      </c>
      <c r="E25" s="53"/>
      <c r="F25" s="491"/>
      <c r="G25" s="325"/>
      <c r="H25" s="214"/>
      <c r="I25" s="597"/>
      <c r="J25" s="29"/>
      <c r="K25" s="29"/>
      <c r="L25" s="325"/>
      <c r="M25" s="325"/>
      <c r="N25" s="318"/>
      <c r="O25" s="214"/>
      <c r="P25" s="523"/>
      <c r="Q25" s="136" t="s">
        <v>133</v>
      </c>
      <c r="R25" s="422">
        <v>2</v>
      </c>
      <c r="S25" s="325"/>
      <c r="T25" s="325"/>
      <c r="U25" s="318">
        <f t="shared" ref="U25" si="5">R25/100</f>
        <v>0.02</v>
      </c>
      <c r="V25" s="214"/>
      <c r="W25" s="589"/>
      <c r="X25" s="139" t="s">
        <v>28</v>
      </c>
      <c r="Y25" s="33">
        <v>1</v>
      </c>
      <c r="Z25" s="311"/>
      <c r="AA25" s="311"/>
      <c r="AB25" s="139">
        <f>Y25/100</f>
        <v>0.01</v>
      </c>
      <c r="AC25" s="39"/>
      <c r="AD25" s="523"/>
      <c r="AE25" s="215"/>
      <c r="AF25" s="53"/>
      <c r="AG25" s="311"/>
      <c r="AH25" s="311"/>
      <c r="AI25" s="139"/>
      <c r="AJ25" s="214"/>
      <c r="AL25" s="11"/>
      <c r="AM25" s="219"/>
      <c r="AN25" s="77"/>
    </row>
    <row r="26" spans="1:61" s="67" customFormat="1" ht="17.100000000000001" customHeight="1" x14ac:dyDescent="0.25">
      <c r="A26" s="573"/>
      <c r="B26" s="616"/>
      <c r="C26" s="6" t="s">
        <v>412</v>
      </c>
      <c r="D26" s="53">
        <v>3</v>
      </c>
      <c r="E26" s="53">
        <f>D26/35</f>
        <v>8.5714285714285715E-2</v>
      </c>
      <c r="F26" s="491"/>
      <c r="G26" s="325"/>
      <c r="H26" s="214"/>
      <c r="I26" s="597"/>
      <c r="J26" s="145"/>
      <c r="K26" s="146"/>
      <c r="L26" s="325"/>
      <c r="M26" s="325"/>
      <c r="N26" s="325"/>
      <c r="O26" s="214"/>
      <c r="P26" s="524"/>
      <c r="Q26" s="412"/>
      <c r="R26" s="53"/>
      <c r="S26" s="427"/>
      <c r="T26" s="427"/>
      <c r="U26" s="427"/>
      <c r="V26" s="426"/>
      <c r="W26" s="590"/>
      <c r="X26" s="29"/>
      <c r="Y26" s="33"/>
      <c r="Z26" s="311"/>
      <c r="AA26" s="311"/>
      <c r="AB26" s="311"/>
      <c r="AC26" s="39" t="s">
        <v>321</v>
      </c>
      <c r="AD26" s="524"/>
      <c r="AE26" s="215"/>
      <c r="AF26" s="6"/>
      <c r="AG26" s="325"/>
      <c r="AH26" s="325"/>
      <c r="AI26" s="325"/>
      <c r="AJ26" s="214"/>
      <c r="AL26" s="11"/>
      <c r="AM26" s="241"/>
      <c r="AN26" s="77"/>
    </row>
    <row r="27" spans="1:61" s="85" customFormat="1" x14ac:dyDescent="0.25">
      <c r="A27" s="217" t="s">
        <v>105</v>
      </c>
      <c r="B27" s="217" t="s">
        <v>98</v>
      </c>
      <c r="C27" s="107"/>
      <c r="D27" s="108"/>
      <c r="E27" s="326"/>
      <c r="F27" s="326"/>
      <c r="G27" s="326"/>
      <c r="H27" s="33"/>
      <c r="I27" s="217" t="s">
        <v>105</v>
      </c>
      <c r="J27" s="217" t="s">
        <v>105</v>
      </c>
      <c r="K27" s="109" t="s">
        <v>106</v>
      </c>
      <c r="L27" s="326"/>
      <c r="M27" s="326"/>
      <c r="N27" s="326"/>
      <c r="O27" s="39"/>
      <c r="P27" s="110" t="s">
        <v>105</v>
      </c>
      <c r="Q27" s="217" t="s">
        <v>354</v>
      </c>
      <c r="R27" s="109" t="s">
        <v>355</v>
      </c>
      <c r="S27" s="326"/>
      <c r="T27" s="326"/>
      <c r="U27" s="326"/>
      <c r="V27" s="39"/>
      <c r="W27" s="217" t="s">
        <v>105</v>
      </c>
      <c r="X27" s="217" t="s">
        <v>105</v>
      </c>
      <c r="Y27" s="109" t="s">
        <v>106</v>
      </c>
      <c r="Z27" s="326"/>
      <c r="AA27" s="326"/>
      <c r="AB27" s="326"/>
      <c r="AC27" s="39"/>
      <c r="AD27" s="217"/>
      <c r="AE27" s="217"/>
      <c r="AF27" s="109"/>
      <c r="AG27" s="326"/>
      <c r="AH27" s="326"/>
      <c r="AI27" s="326"/>
      <c r="AJ27" s="39"/>
      <c r="AK27" s="226"/>
      <c r="AL27" s="226"/>
      <c r="AM27" s="226"/>
      <c r="AN27" s="111"/>
      <c r="AO27" s="112"/>
      <c r="AP27" s="112"/>
      <c r="AQ27" s="226"/>
      <c r="AR27" s="226"/>
      <c r="AS27" s="226"/>
    </row>
    <row r="28" spans="1:61" s="67" customFormat="1" ht="17.25" thickBot="1" x14ac:dyDescent="0.3">
      <c r="A28" s="76" t="s">
        <v>107</v>
      </c>
      <c r="B28" s="113" t="s">
        <v>0</v>
      </c>
      <c r="C28" s="114" t="str">
        <f>月菜單!I12</f>
        <v>大蘋果</v>
      </c>
      <c r="D28" s="115" t="s">
        <v>361</v>
      </c>
      <c r="E28" s="327"/>
      <c r="F28" s="327"/>
      <c r="G28" s="327"/>
      <c r="H28" s="48"/>
      <c r="I28" s="113" t="s">
        <v>0</v>
      </c>
      <c r="J28" s="114"/>
      <c r="K28" s="115"/>
      <c r="L28" s="327"/>
      <c r="M28" s="327"/>
      <c r="N28" s="327"/>
      <c r="O28" s="116"/>
      <c r="P28" s="224" t="s">
        <v>0</v>
      </c>
      <c r="Q28" s="114"/>
      <c r="R28" s="115"/>
      <c r="S28" s="327"/>
      <c r="T28" s="327"/>
      <c r="U28" s="327"/>
      <c r="V28" s="48"/>
      <c r="W28" s="113" t="s">
        <v>0</v>
      </c>
      <c r="X28" s="114"/>
      <c r="Y28" s="115"/>
      <c r="Z28" s="327"/>
      <c r="AA28" s="327"/>
      <c r="AB28" s="327"/>
      <c r="AC28" s="39"/>
      <c r="AD28" s="113"/>
      <c r="AE28" s="114"/>
      <c r="AF28" s="115"/>
      <c r="AG28" s="327"/>
      <c r="AH28" s="327"/>
      <c r="AI28" s="327"/>
      <c r="AJ28" s="39"/>
      <c r="AL28" s="77"/>
      <c r="AM28" s="77"/>
      <c r="AN28" s="77"/>
      <c r="AO28" s="77"/>
      <c r="AP28" s="226"/>
    </row>
    <row r="29" spans="1:61" s="67" customFormat="1" ht="18" customHeight="1" x14ac:dyDescent="0.25">
      <c r="A29" s="563" t="s">
        <v>274</v>
      </c>
      <c r="B29" s="550" t="s">
        <v>275</v>
      </c>
      <c r="C29" s="577"/>
      <c r="D29" s="370"/>
      <c r="E29" s="371">
        <f>SUM(E5:E28)</f>
        <v>5.371428571428571</v>
      </c>
      <c r="F29" s="371">
        <f>SUM(F5:F28)</f>
        <v>2.9285714285714288</v>
      </c>
      <c r="G29" s="371">
        <f>SUM(G5:G28)</f>
        <v>1.61</v>
      </c>
      <c r="H29" s="372"/>
      <c r="I29" s="550" t="s">
        <v>275</v>
      </c>
      <c r="J29" s="551"/>
      <c r="K29" s="373"/>
      <c r="L29" s="371">
        <f>SUM(L5:L28)</f>
        <v>5</v>
      </c>
      <c r="M29" s="371">
        <f>SUM(M5:M28)</f>
        <v>2.6733766233766234</v>
      </c>
      <c r="N29" s="371">
        <f>SUM(N5:N28)</f>
        <v>2.12</v>
      </c>
      <c r="O29" s="374"/>
      <c r="P29" s="550" t="s">
        <v>275</v>
      </c>
      <c r="Q29" s="551"/>
      <c r="R29" s="375"/>
      <c r="S29" s="376">
        <f>SUM(S5:S28)</f>
        <v>5.5098039215686274</v>
      </c>
      <c r="T29" s="376">
        <f>SUM(T5:T28)</f>
        <v>2.9172077922077921</v>
      </c>
      <c r="U29" s="371">
        <f>SUM(U5:U26)</f>
        <v>1.78</v>
      </c>
      <c r="V29" s="372"/>
      <c r="W29" s="550" t="s">
        <v>275</v>
      </c>
      <c r="X29" s="584"/>
      <c r="Y29" s="370"/>
      <c r="Z29" s="371">
        <f>SUM(Z5:Z28)</f>
        <v>5.333333333333333</v>
      </c>
      <c r="AA29" s="371">
        <f>SUM(AA5:AA28)</f>
        <v>3.4603896103896101</v>
      </c>
      <c r="AB29" s="371">
        <f>SUM(AB5:AB28)</f>
        <v>1.31</v>
      </c>
      <c r="AC29" s="372"/>
      <c r="AD29" s="550" t="s">
        <v>275</v>
      </c>
      <c r="AE29" s="551"/>
      <c r="AF29" s="375"/>
      <c r="AG29" s="376">
        <f>SUM(AG5:AG28)</f>
        <v>5.2142857142857144</v>
      </c>
      <c r="AH29" s="376">
        <f>SUM(AH5:AH28)</f>
        <v>2.4714285714285715</v>
      </c>
      <c r="AI29" s="376">
        <f>SUM(AI5:AI28)</f>
        <v>1.9000000000000001</v>
      </c>
      <c r="AJ29" s="378"/>
      <c r="AL29" s="355"/>
      <c r="AM29" s="349"/>
      <c r="AN29" s="349"/>
      <c r="AO29" s="349"/>
      <c r="AP29" s="349"/>
      <c r="AQ29" s="28"/>
      <c r="AR29" s="28"/>
      <c r="AS29" s="360"/>
      <c r="AT29" s="360"/>
      <c r="AU29" s="360"/>
      <c r="AV29" s="360"/>
    </row>
    <row r="30" spans="1:61" s="67" customFormat="1" ht="18" customHeight="1" x14ac:dyDescent="0.25">
      <c r="A30" s="564"/>
      <c r="B30" s="552" t="s">
        <v>276</v>
      </c>
      <c r="C30" s="553"/>
      <c r="D30" s="379">
        <f>E29</f>
        <v>5.371428571428571</v>
      </c>
      <c r="E30" s="312"/>
      <c r="F30" s="312"/>
      <c r="G30" s="312"/>
      <c r="H30" s="118"/>
      <c r="I30" s="578" t="s">
        <v>276</v>
      </c>
      <c r="J30" s="553"/>
      <c r="K30" s="379">
        <f>L29</f>
        <v>5</v>
      </c>
      <c r="L30" s="312"/>
      <c r="M30" s="312"/>
      <c r="N30" s="312"/>
      <c r="O30" s="380"/>
      <c r="P30" s="552" t="s">
        <v>276</v>
      </c>
      <c r="Q30" s="553"/>
      <c r="R30" s="381">
        <f>S29</f>
        <v>5.5098039215686274</v>
      </c>
      <c r="S30" s="332"/>
      <c r="T30" s="332"/>
      <c r="U30" s="312"/>
      <c r="V30" s="118"/>
      <c r="W30" s="552" t="s">
        <v>100</v>
      </c>
      <c r="X30" s="553"/>
      <c r="Y30" s="379">
        <f>Z29</f>
        <v>5.333333333333333</v>
      </c>
      <c r="Z30" s="312"/>
      <c r="AA30" s="312"/>
      <c r="AB30" s="312"/>
      <c r="AC30" s="39"/>
      <c r="AD30" s="552" t="s">
        <v>100</v>
      </c>
      <c r="AE30" s="553"/>
      <c r="AF30" s="381">
        <f>AG29</f>
        <v>5.2142857142857144</v>
      </c>
      <c r="AG30" s="332"/>
      <c r="AH30" s="332"/>
      <c r="AI30" s="332"/>
      <c r="AJ30" s="127"/>
      <c r="AL30" s="355"/>
      <c r="AM30" s="338"/>
      <c r="AN30" s="338"/>
      <c r="AO30" s="338"/>
      <c r="AP30" s="338"/>
      <c r="AQ30" s="28"/>
      <c r="AR30" s="28"/>
      <c r="AS30" s="360"/>
      <c r="AT30" s="360"/>
      <c r="AU30" s="360"/>
      <c r="AV30" s="360"/>
    </row>
    <row r="31" spans="1:61" s="67" customFormat="1" ht="18" customHeight="1" x14ac:dyDescent="0.25">
      <c r="A31" s="564"/>
      <c r="B31" s="552" t="s">
        <v>101</v>
      </c>
      <c r="C31" s="553"/>
      <c r="D31" s="119">
        <f>F29</f>
        <v>2.9285714285714288</v>
      </c>
      <c r="E31" s="313"/>
      <c r="F31" s="313"/>
      <c r="G31" s="313"/>
      <c r="H31" s="118"/>
      <c r="I31" s="382" t="s">
        <v>271</v>
      </c>
      <c r="J31" s="133"/>
      <c r="K31" s="119">
        <f>M29</f>
        <v>2.6733766233766234</v>
      </c>
      <c r="L31" s="313"/>
      <c r="M31" s="313"/>
      <c r="N31" s="313"/>
      <c r="O31" s="48"/>
      <c r="P31" s="552" t="s">
        <v>101</v>
      </c>
      <c r="Q31" s="553"/>
      <c r="R31" s="383">
        <f>T29</f>
        <v>2.9172077922077921</v>
      </c>
      <c r="S31" s="329"/>
      <c r="T31" s="329"/>
      <c r="U31" s="313"/>
      <c r="V31" s="118"/>
      <c r="W31" s="552" t="s">
        <v>101</v>
      </c>
      <c r="X31" s="553"/>
      <c r="Y31" s="119">
        <f>AA29</f>
        <v>3.4603896103896101</v>
      </c>
      <c r="Z31" s="313"/>
      <c r="AA31" s="313"/>
      <c r="AB31" s="313"/>
      <c r="AC31" s="39"/>
      <c r="AD31" s="552" t="s">
        <v>101</v>
      </c>
      <c r="AE31" s="553"/>
      <c r="AF31" s="383">
        <f>AH29</f>
        <v>2.4714285714285715</v>
      </c>
      <c r="AG31" s="329"/>
      <c r="AH31" s="329"/>
      <c r="AI31" s="329"/>
      <c r="AJ31" s="127"/>
      <c r="AL31" s="355"/>
      <c r="AM31" s="338"/>
      <c r="AN31" s="338"/>
      <c r="AO31" s="338"/>
      <c r="AP31" s="338"/>
      <c r="AQ31" s="28"/>
      <c r="AR31" s="28"/>
      <c r="AS31" s="360"/>
      <c r="AT31" s="360"/>
      <c r="AU31" s="360"/>
      <c r="AV31" s="360"/>
    </row>
    <row r="32" spans="1:61" s="67" customFormat="1" ht="18" customHeight="1" x14ac:dyDescent="0.25">
      <c r="A32" s="564"/>
      <c r="B32" s="552" t="s">
        <v>222</v>
      </c>
      <c r="C32" s="553"/>
      <c r="D32" s="119">
        <f>G29</f>
        <v>1.61</v>
      </c>
      <c r="E32" s="313"/>
      <c r="F32" s="313"/>
      <c r="G32" s="313"/>
      <c r="H32" s="118"/>
      <c r="I32" s="591" t="s">
        <v>222</v>
      </c>
      <c r="J32" s="560"/>
      <c r="K32" s="119">
        <f>N29</f>
        <v>2.12</v>
      </c>
      <c r="L32" s="313"/>
      <c r="M32" s="313"/>
      <c r="N32" s="313"/>
      <c r="O32" s="331"/>
      <c r="P32" s="552" t="s">
        <v>222</v>
      </c>
      <c r="Q32" s="553"/>
      <c r="R32" s="119">
        <f>U29</f>
        <v>1.78</v>
      </c>
      <c r="S32" s="313"/>
      <c r="T32" s="313"/>
      <c r="U32" s="313"/>
      <c r="V32" s="118"/>
      <c r="W32" s="552" t="s">
        <v>222</v>
      </c>
      <c r="X32" s="553"/>
      <c r="Y32" s="119">
        <f>AB29</f>
        <v>1.31</v>
      </c>
      <c r="Z32" s="313"/>
      <c r="AA32" s="313"/>
      <c r="AB32" s="313"/>
      <c r="AC32" s="39"/>
      <c r="AD32" s="552" t="s">
        <v>222</v>
      </c>
      <c r="AE32" s="553"/>
      <c r="AF32" s="119">
        <f>AI29</f>
        <v>1.9000000000000001</v>
      </c>
      <c r="AG32" s="313"/>
      <c r="AH32" s="313"/>
      <c r="AI32" s="313"/>
      <c r="AJ32" s="39"/>
      <c r="AL32" s="355"/>
      <c r="AM32" s="350"/>
      <c r="AN32" s="350"/>
      <c r="AO32" s="350"/>
      <c r="AP32" s="350"/>
      <c r="AQ32" s="351"/>
      <c r="AR32" s="28"/>
      <c r="AS32" s="360"/>
      <c r="AT32" s="360"/>
      <c r="AU32" s="360"/>
      <c r="AV32" s="360"/>
    </row>
    <row r="33" spans="1:48" s="67" customFormat="1" ht="18" customHeight="1" x14ac:dyDescent="0.25">
      <c r="A33" s="564"/>
      <c r="B33" s="552" t="s">
        <v>272</v>
      </c>
      <c r="C33" s="553"/>
      <c r="D33" s="120"/>
      <c r="E33" s="249"/>
      <c r="F33" s="249"/>
      <c r="G33" s="249"/>
      <c r="H33" s="118"/>
      <c r="I33" s="591" t="s">
        <v>272</v>
      </c>
      <c r="J33" s="560"/>
      <c r="K33" s="120">
        <v>1</v>
      </c>
      <c r="L33" s="249"/>
      <c r="M33" s="249"/>
      <c r="N33" s="249"/>
      <c r="O33" s="48"/>
      <c r="P33" s="552" t="s">
        <v>272</v>
      </c>
      <c r="Q33" s="553"/>
      <c r="R33" s="120"/>
      <c r="S33" s="249"/>
      <c r="T33" s="249"/>
      <c r="U33" s="249"/>
      <c r="V33" s="118"/>
      <c r="W33" s="552" t="s">
        <v>272</v>
      </c>
      <c r="X33" s="553"/>
      <c r="Y33" s="120">
        <v>1</v>
      </c>
      <c r="Z33" s="249"/>
      <c r="AA33" s="249"/>
      <c r="AB33" s="249"/>
      <c r="AC33" s="39"/>
      <c r="AD33" s="552" t="s">
        <v>272</v>
      </c>
      <c r="AE33" s="553"/>
      <c r="AF33" s="120"/>
      <c r="AG33" s="249"/>
      <c r="AH33" s="249"/>
      <c r="AI33" s="249"/>
      <c r="AJ33" s="39"/>
      <c r="AL33" s="384"/>
      <c r="AM33" s="352"/>
      <c r="AN33" s="352"/>
      <c r="AO33" s="352"/>
      <c r="AP33" s="352"/>
      <c r="AQ33" s="169"/>
      <c r="AR33" s="28"/>
      <c r="AS33" s="360"/>
      <c r="AT33" s="360"/>
      <c r="AU33" s="360"/>
      <c r="AV33" s="360"/>
    </row>
    <row r="34" spans="1:48" s="67" customFormat="1" ht="18" customHeight="1" x14ac:dyDescent="0.25">
      <c r="A34" s="564"/>
      <c r="B34" s="552" t="s">
        <v>102</v>
      </c>
      <c r="C34" s="553"/>
      <c r="D34" s="121"/>
      <c r="E34" s="314"/>
      <c r="F34" s="314"/>
      <c r="G34" s="314"/>
      <c r="H34" s="123"/>
      <c r="I34" s="592" t="s">
        <v>102</v>
      </c>
      <c r="J34" s="593"/>
      <c r="K34" s="121"/>
      <c r="L34" s="314"/>
      <c r="M34" s="314"/>
      <c r="N34" s="314"/>
      <c r="O34" s="333"/>
      <c r="P34" s="554" t="s">
        <v>102</v>
      </c>
      <c r="Q34" s="555"/>
      <c r="R34" s="385"/>
      <c r="S34" s="314"/>
      <c r="T34" s="314"/>
      <c r="U34" s="314"/>
      <c r="V34" s="123"/>
      <c r="W34" s="554" t="s">
        <v>102</v>
      </c>
      <c r="X34" s="555"/>
      <c r="Y34" s="121"/>
      <c r="Z34" s="314"/>
      <c r="AA34" s="314"/>
      <c r="AB34" s="314"/>
      <c r="AC34" s="122"/>
      <c r="AD34" s="554" t="s">
        <v>102</v>
      </c>
      <c r="AE34" s="555"/>
      <c r="AF34" s="121"/>
      <c r="AG34" s="314"/>
      <c r="AH34" s="314"/>
      <c r="AI34" s="314"/>
      <c r="AJ34" s="122"/>
      <c r="AL34" s="355"/>
      <c r="AM34" s="355"/>
      <c r="AN34" s="350"/>
      <c r="AO34" s="350"/>
      <c r="AP34" s="350"/>
      <c r="AQ34" s="350"/>
      <c r="AR34" s="355"/>
      <c r="AS34" s="294"/>
      <c r="AT34" s="294"/>
    </row>
    <row r="35" spans="1:48" s="47" customFormat="1" ht="18" customHeight="1" x14ac:dyDescent="0.25">
      <c r="A35" s="564"/>
      <c r="B35" s="559" t="s">
        <v>16</v>
      </c>
      <c r="C35" s="560"/>
      <c r="D35" s="124">
        <v>2.5</v>
      </c>
      <c r="E35" s="315"/>
      <c r="F35" s="315"/>
      <c r="G35" s="315"/>
      <c r="H35" s="126"/>
      <c r="I35" s="560" t="s">
        <v>16</v>
      </c>
      <c r="J35" s="569"/>
      <c r="K35" s="124" t="s">
        <v>103</v>
      </c>
      <c r="L35" s="315"/>
      <c r="M35" s="315"/>
      <c r="N35" s="315"/>
      <c r="O35" s="386"/>
      <c r="P35" s="552" t="s">
        <v>16</v>
      </c>
      <c r="Q35" s="553"/>
      <c r="R35" s="124" t="s">
        <v>103</v>
      </c>
      <c r="S35" s="315"/>
      <c r="T35" s="315"/>
      <c r="U35" s="315"/>
      <c r="V35" s="126"/>
      <c r="W35" s="552" t="s">
        <v>16</v>
      </c>
      <c r="X35" s="553"/>
      <c r="Y35" s="124" t="s">
        <v>103</v>
      </c>
      <c r="Z35" s="315"/>
      <c r="AA35" s="315"/>
      <c r="AB35" s="315"/>
      <c r="AC35" s="125"/>
      <c r="AD35" s="559" t="s">
        <v>16</v>
      </c>
      <c r="AE35" s="560"/>
      <c r="AF35" s="124" t="s">
        <v>103</v>
      </c>
      <c r="AG35" s="315"/>
      <c r="AH35" s="315"/>
      <c r="AI35" s="315"/>
      <c r="AJ35" s="126"/>
      <c r="AL35" s="384"/>
      <c r="AM35" s="384"/>
      <c r="AN35" s="352"/>
      <c r="AO35" s="352"/>
      <c r="AP35" s="352"/>
      <c r="AQ35" s="352"/>
      <c r="AR35" s="355"/>
      <c r="AS35" s="101"/>
      <c r="AT35" s="101"/>
    </row>
    <row r="36" spans="1:48" s="47" customFormat="1" ht="18" customHeight="1" thickBot="1" x14ac:dyDescent="0.3">
      <c r="A36" s="565"/>
      <c r="B36" s="570" t="s">
        <v>273</v>
      </c>
      <c r="C36" s="571"/>
      <c r="D36" s="128">
        <f>D30*70+D31*75+D32*25+D33*60+D35*45</f>
        <v>748.39285714285711</v>
      </c>
      <c r="E36" s="330"/>
      <c r="F36" s="330"/>
      <c r="G36" s="330"/>
      <c r="H36" s="131"/>
      <c r="I36" s="566" t="s">
        <v>273</v>
      </c>
      <c r="J36" s="562"/>
      <c r="K36" s="128">
        <f>K30*70+K31*75+K32*25+K33*60+K35*45</f>
        <v>776.00324675324669</v>
      </c>
      <c r="L36" s="330"/>
      <c r="M36" s="330"/>
      <c r="N36" s="330"/>
      <c r="O36" s="387"/>
      <c r="P36" s="567" t="s">
        <v>273</v>
      </c>
      <c r="Q36" s="568"/>
      <c r="R36" s="128">
        <f>R30*70+R31*75+R32*25+R33*60+R35*45+R34*120</f>
        <v>761.47685892538834</v>
      </c>
      <c r="S36" s="330"/>
      <c r="T36" s="330"/>
      <c r="U36" s="330"/>
      <c r="V36" s="130"/>
      <c r="W36" s="567" t="s">
        <v>273</v>
      </c>
      <c r="X36" s="568"/>
      <c r="Y36" s="128">
        <f>Y30*70+Y31*75+Y32*25+Y33*60+Y35*45</f>
        <v>838.11255411255411</v>
      </c>
      <c r="Z36" s="330"/>
      <c r="AA36" s="330"/>
      <c r="AB36" s="330"/>
      <c r="AC36" s="129"/>
      <c r="AD36" s="561" t="s">
        <v>273</v>
      </c>
      <c r="AE36" s="562"/>
      <c r="AF36" s="128">
        <f>AF30*70+AF31*75+AF32*25+AF33*60+AF35*45</f>
        <v>710.35714285714289</v>
      </c>
      <c r="AG36" s="330"/>
      <c r="AH36" s="330"/>
      <c r="AI36" s="330"/>
      <c r="AJ36" s="131"/>
      <c r="AL36" s="101"/>
      <c r="AM36" s="101"/>
      <c r="AN36" s="101"/>
      <c r="AO36" s="101"/>
      <c r="AP36" s="101"/>
      <c r="AQ36" s="101"/>
      <c r="AR36" s="101"/>
      <c r="AS36" s="101"/>
      <c r="AT36" s="101"/>
    </row>
    <row r="37" spans="1:48" s="88" customFormat="1" ht="18" customHeight="1" x14ac:dyDescent="0.3">
      <c r="A37" s="543" t="s">
        <v>108</v>
      </c>
      <c r="B37" s="543"/>
      <c r="C37" s="543"/>
      <c r="D37" s="543"/>
      <c r="E37" s="543"/>
      <c r="F37" s="543"/>
      <c r="G37" s="543"/>
      <c r="H37" s="543"/>
      <c r="I37" s="543"/>
      <c r="J37" s="543"/>
      <c r="K37" s="543"/>
      <c r="L37" s="288"/>
      <c r="M37" s="288"/>
      <c r="N37" s="288"/>
      <c r="O37" s="86"/>
      <c r="P37" s="87"/>
      <c r="Q37" s="87"/>
      <c r="R37" s="87"/>
      <c r="S37" s="288"/>
      <c r="T37" s="288"/>
      <c r="U37" s="288"/>
      <c r="V37" s="87"/>
      <c r="W37" s="87"/>
      <c r="Z37" s="288"/>
      <c r="AA37" s="288"/>
      <c r="AB37" s="288"/>
      <c r="AG37" s="288"/>
      <c r="AH37" s="288"/>
      <c r="AI37" s="288"/>
      <c r="AL37" s="132"/>
      <c r="AM37" s="132"/>
      <c r="AN37" s="132"/>
      <c r="AO37" s="132"/>
      <c r="AP37" s="132"/>
    </row>
    <row r="38" spans="1:48" s="90" customFormat="1" ht="18" customHeight="1" x14ac:dyDescent="0.25">
      <c r="A38" s="558" t="s">
        <v>109</v>
      </c>
      <c r="B38" s="558"/>
      <c r="C38" s="558"/>
      <c r="D38" s="558"/>
      <c r="E38" s="558"/>
      <c r="F38" s="558"/>
      <c r="G38" s="558"/>
      <c r="H38" s="558"/>
      <c r="I38" s="558"/>
      <c r="J38" s="558"/>
      <c r="K38" s="558"/>
      <c r="L38" s="558"/>
      <c r="M38" s="558"/>
      <c r="N38" s="558"/>
      <c r="O38" s="558"/>
      <c r="P38" s="558"/>
      <c r="Q38" s="558"/>
      <c r="R38" s="558"/>
      <c r="S38" s="558"/>
      <c r="T38" s="558"/>
      <c r="U38" s="558"/>
      <c r="V38" s="558"/>
      <c r="W38" s="558"/>
      <c r="X38" s="558"/>
      <c r="Y38" s="89"/>
      <c r="Z38" s="89"/>
      <c r="AA38" s="89"/>
      <c r="AB38" s="89"/>
      <c r="AG38" s="89"/>
      <c r="AH38" s="89"/>
      <c r="AI38" s="89"/>
      <c r="AL38" s="89"/>
      <c r="AM38" s="89"/>
      <c r="AN38" s="89"/>
      <c r="AO38" s="89"/>
      <c r="AP38" s="89"/>
    </row>
    <row r="39" spans="1:48" s="90" customFormat="1" ht="18" customHeight="1" x14ac:dyDescent="0.3">
      <c r="A39" s="91" t="s">
        <v>110</v>
      </c>
      <c r="B39" s="91"/>
      <c r="C39" s="91"/>
      <c r="E39" s="89"/>
      <c r="F39" s="89"/>
      <c r="G39" s="89"/>
      <c r="H39" s="92"/>
      <c r="I39" s="92"/>
      <c r="J39" s="92"/>
      <c r="K39" s="91"/>
      <c r="L39" s="89"/>
      <c r="M39" s="89"/>
      <c r="N39" s="89"/>
      <c r="O39" s="93"/>
      <c r="P39" s="65"/>
      <c r="Q39" s="65"/>
      <c r="R39" s="65"/>
      <c r="S39" s="89"/>
      <c r="T39" s="89"/>
      <c r="U39" s="89"/>
      <c r="V39" s="65"/>
      <c r="W39" s="64"/>
      <c r="X39" s="89"/>
      <c r="Y39" s="89"/>
      <c r="Z39" s="89"/>
      <c r="AA39" s="89"/>
      <c r="AB39" s="89"/>
      <c r="AG39" s="89"/>
      <c r="AH39" s="89"/>
      <c r="AI39" s="89"/>
    </row>
    <row r="40" spans="1:48" s="44" customFormat="1" ht="19.5" x14ac:dyDescent="0.25">
      <c r="A40" s="416"/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6"/>
      <c r="X40" s="416"/>
    </row>
    <row r="41" spans="1:48" ht="19.5" x14ac:dyDescent="0.25">
      <c r="A41" s="418"/>
      <c r="B41" s="418"/>
      <c r="C41" s="418"/>
      <c r="D41" s="89"/>
      <c r="E41" s="77"/>
      <c r="F41" s="77"/>
      <c r="G41" s="77"/>
      <c r="H41" s="65"/>
      <c r="I41" s="65"/>
      <c r="J41" s="65"/>
      <c r="K41" s="418"/>
      <c r="L41" s="150"/>
      <c r="M41" s="147"/>
      <c r="N41" s="290"/>
      <c r="O41" s="346"/>
      <c r="P41" s="346"/>
      <c r="Q41" s="339"/>
      <c r="R41" s="65"/>
      <c r="S41" s="77"/>
      <c r="T41" s="77"/>
      <c r="U41" s="77"/>
      <c r="V41" s="65"/>
      <c r="W41" s="64"/>
      <c r="X41" s="89"/>
    </row>
    <row r="42" spans="1:48" x14ac:dyDescent="0.25">
      <c r="A42" s="290"/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150"/>
      <c r="M42" s="147"/>
      <c r="N42" s="290"/>
      <c r="O42" s="346"/>
      <c r="P42" s="346"/>
      <c r="Q42" s="346"/>
      <c r="R42" s="290"/>
      <c r="S42" s="290"/>
      <c r="T42" s="290"/>
      <c r="U42" s="290"/>
      <c r="V42" s="290"/>
      <c r="W42" s="290"/>
      <c r="X42" s="290"/>
      <c r="Z42" s="287"/>
      <c r="AA42" s="287"/>
      <c r="AB42" s="287"/>
      <c r="AG42" s="287"/>
      <c r="AH42" s="287"/>
      <c r="AI42" s="287"/>
    </row>
    <row r="43" spans="1:48" x14ac:dyDescent="0.25">
      <c r="A43" s="290"/>
      <c r="B43" s="290"/>
      <c r="C43" s="290"/>
      <c r="D43" s="290"/>
      <c r="E43" s="77"/>
      <c r="F43" s="77"/>
      <c r="G43" s="77"/>
      <c r="H43" s="290"/>
      <c r="I43" s="290"/>
      <c r="J43" s="290"/>
      <c r="K43" s="290"/>
      <c r="L43" s="150"/>
      <c r="M43" s="147"/>
      <c r="N43" s="290"/>
      <c r="O43" s="346"/>
      <c r="P43" s="346"/>
      <c r="Q43" s="346"/>
      <c r="R43" s="290"/>
      <c r="S43" s="77"/>
      <c r="T43" s="77"/>
      <c r="U43" s="77"/>
      <c r="V43" s="290"/>
      <c r="W43" s="290"/>
      <c r="X43" s="290"/>
    </row>
    <row r="44" spans="1:48" x14ac:dyDescent="0.25">
      <c r="A44" s="290"/>
      <c r="B44" s="290"/>
      <c r="C44" s="290"/>
      <c r="D44" s="290"/>
      <c r="E44" s="77"/>
      <c r="F44" s="77"/>
      <c r="G44" s="77"/>
      <c r="H44" s="290"/>
      <c r="I44" s="290"/>
      <c r="J44" s="290"/>
      <c r="K44" s="290"/>
      <c r="L44" s="150"/>
      <c r="M44" s="77"/>
      <c r="N44" s="290"/>
      <c r="O44" s="346"/>
      <c r="P44" s="346"/>
      <c r="Q44" s="346"/>
      <c r="R44" s="290"/>
      <c r="S44" s="77"/>
      <c r="T44" s="77"/>
      <c r="U44" s="77"/>
      <c r="V44" s="290"/>
      <c r="W44" s="290"/>
      <c r="X44" s="290"/>
    </row>
    <row r="45" spans="1:48" x14ac:dyDescent="0.25">
      <c r="A45" s="290"/>
      <c r="B45" s="290"/>
      <c r="C45" s="290"/>
      <c r="D45" s="290"/>
      <c r="E45" s="77"/>
      <c r="F45" s="77"/>
      <c r="G45" s="77"/>
      <c r="H45" s="290"/>
      <c r="I45" s="290"/>
      <c r="J45" s="290"/>
      <c r="K45" s="290"/>
      <c r="L45" s="150"/>
      <c r="M45" s="77"/>
      <c r="N45" s="290"/>
      <c r="O45" s="346"/>
      <c r="P45" s="346"/>
      <c r="Q45" s="346"/>
      <c r="R45" s="290"/>
      <c r="S45" s="77"/>
      <c r="T45" s="77"/>
      <c r="U45" s="77"/>
      <c r="V45" s="290"/>
      <c r="W45" s="290"/>
      <c r="X45" s="290"/>
    </row>
    <row r="46" spans="1:48" ht="21" x14ac:dyDescent="0.25">
      <c r="B46" s="23"/>
    </row>
    <row r="47" spans="1:48" ht="21" x14ac:dyDescent="0.25">
      <c r="B47" s="15"/>
    </row>
    <row r="48" spans="1:48" ht="21" x14ac:dyDescent="0.25">
      <c r="B48" s="15"/>
    </row>
    <row r="49" spans="2:2" x14ac:dyDescent="0.25">
      <c r="B49" s="219"/>
    </row>
  </sheetData>
  <mergeCells count="88">
    <mergeCell ref="W3:X3"/>
    <mergeCell ref="Y3:AC3"/>
    <mergeCell ref="AD3:AE3"/>
    <mergeCell ref="AF3:AJ3"/>
    <mergeCell ref="B3:C3"/>
    <mergeCell ref="D3:H3"/>
    <mergeCell ref="I3:J3"/>
    <mergeCell ref="K3:O3"/>
    <mergeCell ref="P3:Q3"/>
    <mergeCell ref="R3:V3"/>
    <mergeCell ref="A17:A21"/>
    <mergeCell ref="AD33:AE33"/>
    <mergeCell ref="W34:X34"/>
    <mergeCell ref="AD34:AE34"/>
    <mergeCell ref="A22:A26"/>
    <mergeCell ref="AD32:AE32"/>
    <mergeCell ref="W32:X32"/>
    <mergeCell ref="P34:Q34"/>
    <mergeCell ref="B29:C29"/>
    <mergeCell ref="W30:X30"/>
    <mergeCell ref="W29:X29"/>
    <mergeCell ref="W31:X31"/>
    <mergeCell ref="AD29:AE29"/>
    <mergeCell ref="AD30:AE30"/>
    <mergeCell ref="AD31:AE31"/>
    <mergeCell ref="AD17:AD21"/>
    <mergeCell ref="I29:J29"/>
    <mergeCell ref="I30:J30"/>
    <mergeCell ref="P29:Q29"/>
    <mergeCell ref="P30:Q30"/>
    <mergeCell ref="P31:Q31"/>
    <mergeCell ref="B32:C32"/>
    <mergeCell ref="I34:J34"/>
    <mergeCell ref="I33:J33"/>
    <mergeCell ref="P32:Q32"/>
    <mergeCell ref="B30:C30"/>
    <mergeCell ref="B31:C31"/>
    <mergeCell ref="A1:AJ1"/>
    <mergeCell ref="I17:I21"/>
    <mergeCell ref="W2:Y2"/>
    <mergeCell ref="AD2:AF2"/>
    <mergeCell ref="W12:W16"/>
    <mergeCell ref="I5:I6"/>
    <mergeCell ref="B5:B6"/>
    <mergeCell ref="A5:A6"/>
    <mergeCell ref="B7:B11"/>
    <mergeCell ref="A7:A11"/>
    <mergeCell ref="W5:W6"/>
    <mergeCell ref="B17:B21"/>
    <mergeCell ref="C18:C21"/>
    <mergeCell ref="J18:J21"/>
    <mergeCell ref="AD12:AD16"/>
    <mergeCell ref="A12:A16"/>
    <mergeCell ref="AD36:AE36"/>
    <mergeCell ref="AD35:AE35"/>
    <mergeCell ref="W7:W11"/>
    <mergeCell ref="X18:X21"/>
    <mergeCell ref="AD22:AD26"/>
    <mergeCell ref="AD5:AD11"/>
    <mergeCell ref="AE18:AE21"/>
    <mergeCell ref="A37:K37"/>
    <mergeCell ref="A38:X38"/>
    <mergeCell ref="B35:C35"/>
    <mergeCell ref="I35:J35"/>
    <mergeCell ref="P35:Q35"/>
    <mergeCell ref="W35:X35"/>
    <mergeCell ref="A29:A36"/>
    <mergeCell ref="B36:C36"/>
    <mergeCell ref="W36:X36"/>
    <mergeCell ref="B33:C33"/>
    <mergeCell ref="P33:Q33"/>
    <mergeCell ref="W33:X33"/>
    <mergeCell ref="I36:J36"/>
    <mergeCell ref="P36:Q36"/>
    <mergeCell ref="I32:J32"/>
    <mergeCell ref="B34:C34"/>
    <mergeCell ref="B12:B16"/>
    <mergeCell ref="I12:I16"/>
    <mergeCell ref="W22:W26"/>
    <mergeCell ref="I7:I11"/>
    <mergeCell ref="B22:B26"/>
    <mergeCell ref="W17:W21"/>
    <mergeCell ref="P5:P11"/>
    <mergeCell ref="P12:P16"/>
    <mergeCell ref="P17:P21"/>
    <mergeCell ref="P22:P26"/>
    <mergeCell ref="Q18:Q21"/>
    <mergeCell ref="I22:I26"/>
  </mergeCells>
  <phoneticPr fontId="1" type="noConversion"/>
  <printOptions horizontalCentered="1" verticalCentered="1"/>
  <pageMargins left="0" right="0" top="0" bottom="0" header="0.11811023622047245" footer="0.11811023622047245"/>
  <pageSetup paperSize="9"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9"/>
  <sheetViews>
    <sheetView zoomScale="85" zoomScaleNormal="85" workbookViewId="0">
      <selection activeCell="K19" sqref="K19:K20"/>
    </sheetView>
  </sheetViews>
  <sheetFormatPr defaultColWidth="8.875" defaultRowHeight="16.5" x14ac:dyDescent="0.25"/>
  <cols>
    <col min="1" max="1" width="8.875" style="8"/>
    <col min="2" max="2" width="8" style="8" customWidth="1"/>
    <col min="3" max="3" width="10.5" style="8" customWidth="1"/>
    <col min="4" max="4" width="8.125" style="8" customWidth="1"/>
    <col min="5" max="7" width="5.625" style="67" hidden="1" customWidth="1"/>
    <col min="8" max="8" width="5.625" style="8" customWidth="1"/>
    <col min="9" max="9" width="7.875" style="8" customWidth="1"/>
    <col min="10" max="10" width="11" style="8" customWidth="1"/>
    <col min="11" max="11" width="7.875" style="8" customWidth="1"/>
    <col min="12" max="14" width="5.625" style="67" hidden="1" customWidth="1"/>
    <col min="15" max="15" width="5.625" style="8" customWidth="1"/>
    <col min="16" max="16" width="7.75" style="8" customWidth="1"/>
    <col min="17" max="17" width="10.875" style="8" customWidth="1"/>
    <col min="18" max="18" width="7.625" style="8" customWidth="1"/>
    <col min="19" max="21" width="5.625" style="67" hidden="1" customWidth="1"/>
    <col min="22" max="22" width="5.625" style="8" customWidth="1"/>
    <col min="23" max="23" width="8.125" style="8" customWidth="1"/>
    <col min="24" max="24" width="10.75" style="8" customWidth="1"/>
    <col min="25" max="25" width="6.875" style="8" customWidth="1"/>
    <col min="26" max="28" width="5.625" style="67" hidden="1" customWidth="1"/>
    <col min="29" max="29" width="5.625" style="8" customWidth="1"/>
    <col min="30" max="30" width="8.875" style="8"/>
    <col min="31" max="31" width="10.125" style="8" customWidth="1"/>
    <col min="32" max="32" width="6.875" style="8" customWidth="1"/>
    <col min="33" max="35" width="5.625" style="67" hidden="1" customWidth="1"/>
    <col min="36" max="36" width="5.625" style="8" customWidth="1"/>
    <col min="37" max="37" width="8.875" style="8"/>
    <col min="38" max="38" width="9.125" style="8" customWidth="1"/>
    <col min="39" max="39" width="8.875" style="8"/>
    <col min="40" max="42" width="5.625" style="67" customWidth="1"/>
    <col min="43" max="43" width="5.625" style="8" customWidth="1"/>
    <col min="44" max="16384" width="8.875" style="8"/>
  </cols>
  <sheetData>
    <row r="1" spans="1:65" s="104" customFormat="1" ht="28.5" customHeight="1" x14ac:dyDescent="0.25">
      <c r="A1" s="528" t="s">
        <v>453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102"/>
      <c r="AL1" s="102"/>
      <c r="AM1" s="102"/>
      <c r="AN1" s="102"/>
      <c r="AO1" s="102"/>
      <c r="AP1" s="102"/>
      <c r="AQ1" s="102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</row>
    <row r="2" spans="1:65" s="104" customFormat="1" ht="21" customHeight="1" thickBot="1" x14ac:dyDescent="0.3">
      <c r="A2" s="96" t="s">
        <v>11</v>
      </c>
      <c r="B2" s="8"/>
      <c r="C2" s="8"/>
      <c r="D2" s="8"/>
      <c r="E2" s="287"/>
      <c r="F2" s="287"/>
      <c r="G2" s="287"/>
      <c r="H2" s="8"/>
      <c r="I2" s="8"/>
      <c r="J2" s="8"/>
      <c r="K2" s="8"/>
      <c r="L2" s="287"/>
      <c r="M2" s="287"/>
      <c r="N2" s="287"/>
      <c r="O2" s="8"/>
      <c r="P2" s="8"/>
      <c r="Q2" s="8"/>
      <c r="R2" s="8"/>
      <c r="S2" s="287"/>
      <c r="T2" s="287"/>
      <c r="U2" s="287"/>
      <c r="V2" s="8"/>
      <c r="W2" s="635" t="s">
        <v>12</v>
      </c>
      <c r="X2" s="628"/>
      <c r="Y2" s="628"/>
      <c r="Z2" s="287"/>
      <c r="AA2" s="287"/>
      <c r="AB2" s="287"/>
      <c r="AC2" s="8"/>
      <c r="AD2" s="635" t="s">
        <v>26</v>
      </c>
      <c r="AE2" s="635"/>
      <c r="AF2" s="635"/>
      <c r="AG2" s="287"/>
      <c r="AH2" s="287"/>
      <c r="AI2" s="287"/>
      <c r="AJ2" s="8"/>
      <c r="AK2" s="46"/>
      <c r="AL2" s="152"/>
      <c r="AM2" s="153"/>
      <c r="AN2" s="287"/>
      <c r="AO2" s="287"/>
      <c r="AP2" s="287"/>
      <c r="AQ2" s="153"/>
      <c r="AR2" s="103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</row>
    <row r="3" spans="1:65" s="104" customFormat="1" ht="24" customHeight="1" thickBot="1" x14ac:dyDescent="0.3">
      <c r="A3" s="306" t="s">
        <v>239</v>
      </c>
      <c r="B3" s="536"/>
      <c r="C3" s="537"/>
      <c r="D3" s="533"/>
      <c r="E3" s="534"/>
      <c r="F3" s="534"/>
      <c r="G3" s="534"/>
      <c r="H3" s="535"/>
      <c r="I3" s="536"/>
      <c r="J3" s="537"/>
      <c r="K3" s="533"/>
      <c r="L3" s="534"/>
      <c r="M3" s="534"/>
      <c r="N3" s="534"/>
      <c r="O3" s="535"/>
      <c r="P3" s="536"/>
      <c r="Q3" s="537"/>
      <c r="R3" s="585"/>
      <c r="S3" s="586"/>
      <c r="T3" s="586"/>
      <c r="U3" s="586"/>
      <c r="V3" s="587"/>
      <c r="W3" s="536">
        <v>45338</v>
      </c>
      <c r="X3" s="537"/>
      <c r="Y3" s="533" t="s">
        <v>263</v>
      </c>
      <c r="Z3" s="534"/>
      <c r="AA3" s="534"/>
      <c r="AB3" s="534"/>
      <c r="AC3" s="535"/>
      <c r="AD3" s="536">
        <v>45339</v>
      </c>
      <c r="AE3" s="537"/>
      <c r="AF3" s="525" t="s">
        <v>264</v>
      </c>
      <c r="AG3" s="526"/>
      <c r="AH3" s="526"/>
      <c r="AI3" s="526"/>
      <c r="AJ3" s="527"/>
      <c r="AK3" s="357"/>
      <c r="AL3" s="357"/>
      <c r="AM3" s="358"/>
      <c r="AN3" s="359"/>
      <c r="AO3" s="28"/>
      <c r="AP3" s="309"/>
      <c r="AQ3" s="309"/>
      <c r="AR3" s="309"/>
      <c r="AS3" s="46"/>
      <c r="AT3" s="46"/>
      <c r="AU3" s="157"/>
      <c r="AV3" s="305"/>
      <c r="AW3" s="305"/>
      <c r="AX3" s="310"/>
      <c r="AY3" s="310"/>
      <c r="AZ3" s="156"/>
      <c r="BA3" s="305"/>
      <c r="BB3" s="309"/>
    </row>
    <row r="4" spans="1:65" s="67" customFormat="1" x14ac:dyDescent="0.25">
      <c r="A4" s="68" t="s">
        <v>3</v>
      </c>
      <c r="B4" s="4" t="s">
        <v>64</v>
      </c>
      <c r="C4" s="2" t="s">
        <v>82</v>
      </c>
      <c r="D4" s="2" t="s">
        <v>18</v>
      </c>
      <c r="E4" s="316" t="s">
        <v>244</v>
      </c>
      <c r="F4" s="316" t="s">
        <v>245</v>
      </c>
      <c r="G4" s="316" t="s">
        <v>246</v>
      </c>
      <c r="H4" s="3" t="s">
        <v>2</v>
      </c>
      <c r="I4" s="4" t="s">
        <v>64</v>
      </c>
      <c r="J4" s="2" t="s">
        <v>82</v>
      </c>
      <c r="K4" s="2" t="s">
        <v>18</v>
      </c>
      <c r="L4" s="316" t="s">
        <v>244</v>
      </c>
      <c r="M4" s="316" t="s">
        <v>245</v>
      </c>
      <c r="N4" s="316" t="s">
        <v>246</v>
      </c>
      <c r="O4" s="3" t="s">
        <v>1</v>
      </c>
      <c r="P4" s="4" t="s">
        <v>64</v>
      </c>
      <c r="Q4" s="2" t="s">
        <v>82</v>
      </c>
      <c r="R4" s="2" t="s">
        <v>90</v>
      </c>
      <c r="S4" s="316" t="s">
        <v>244</v>
      </c>
      <c r="T4" s="316" t="s">
        <v>245</v>
      </c>
      <c r="U4" s="316" t="s">
        <v>246</v>
      </c>
      <c r="V4" s="3" t="s">
        <v>2</v>
      </c>
      <c r="W4" s="9" t="s">
        <v>64</v>
      </c>
      <c r="X4" s="10" t="s">
        <v>82</v>
      </c>
      <c r="Y4" s="82" t="s">
        <v>18</v>
      </c>
      <c r="Z4" s="316" t="s">
        <v>244</v>
      </c>
      <c r="AA4" s="316" t="s">
        <v>245</v>
      </c>
      <c r="AB4" s="316" t="s">
        <v>246</v>
      </c>
      <c r="AC4" s="13" t="s">
        <v>1</v>
      </c>
      <c r="AD4" s="4" t="s">
        <v>64</v>
      </c>
      <c r="AE4" s="2" t="s">
        <v>82</v>
      </c>
      <c r="AF4" s="69" t="s">
        <v>18</v>
      </c>
      <c r="AG4" s="316" t="s">
        <v>244</v>
      </c>
      <c r="AH4" s="316" t="s">
        <v>245</v>
      </c>
      <c r="AI4" s="316" t="s">
        <v>246</v>
      </c>
      <c r="AJ4" s="3" t="s">
        <v>1</v>
      </c>
      <c r="AK4" s="45"/>
      <c r="AL4" s="28"/>
      <c r="AM4" s="360"/>
      <c r="AN4" s="28"/>
      <c r="AO4" s="28"/>
      <c r="AP4" s="28"/>
      <c r="AQ4" s="45"/>
      <c r="AR4" s="28"/>
      <c r="AS4" s="77"/>
      <c r="AT4" s="77"/>
    </row>
    <row r="5" spans="1:65" s="67" customFormat="1" ht="23.25" customHeight="1" x14ac:dyDescent="0.25">
      <c r="A5" s="516" t="s">
        <v>65</v>
      </c>
      <c r="B5" s="531"/>
      <c r="C5" s="53"/>
      <c r="D5" s="53"/>
      <c r="E5" s="317"/>
      <c r="F5" s="317"/>
      <c r="G5" s="317"/>
      <c r="H5" s="248"/>
      <c r="I5" s="531"/>
      <c r="J5" s="80"/>
      <c r="K5" s="33"/>
      <c r="L5" s="317"/>
      <c r="M5" s="317"/>
      <c r="N5" s="317"/>
      <c r="O5" s="249"/>
      <c r="P5" s="588"/>
      <c r="Q5" s="80"/>
      <c r="R5" s="80"/>
      <c r="S5" s="317"/>
      <c r="T5" s="317"/>
      <c r="U5" s="317"/>
      <c r="V5" s="250"/>
      <c r="W5" s="531" t="s">
        <v>40</v>
      </c>
      <c r="X5" s="80" t="s">
        <v>68</v>
      </c>
      <c r="Y5" s="33">
        <v>80</v>
      </c>
      <c r="Z5" s="317">
        <f>Y5/20</f>
        <v>4</v>
      </c>
      <c r="AA5" s="317"/>
      <c r="AB5" s="317"/>
      <c r="AC5" s="248"/>
      <c r="AD5" s="531" t="s">
        <v>135</v>
      </c>
      <c r="AE5" s="53" t="s">
        <v>136</v>
      </c>
      <c r="AF5" s="53">
        <v>100</v>
      </c>
      <c r="AG5" s="317">
        <f>AF5/20</f>
        <v>5</v>
      </c>
      <c r="AH5" s="317"/>
      <c r="AI5" s="317"/>
      <c r="AJ5" s="248"/>
      <c r="AK5" s="356"/>
      <c r="AL5" s="28"/>
      <c r="AM5" s="28"/>
      <c r="AN5" s="361"/>
      <c r="AO5" s="361"/>
      <c r="AP5" s="361"/>
      <c r="AQ5" s="338"/>
      <c r="AR5" s="28"/>
      <c r="AS5" s="77"/>
      <c r="AT5" s="77"/>
    </row>
    <row r="6" spans="1:65" s="67" customFormat="1" ht="21.6" customHeight="1" x14ac:dyDescent="0.25">
      <c r="A6" s="518"/>
      <c r="B6" s="532"/>
      <c r="C6" s="53"/>
      <c r="D6" s="33"/>
      <c r="E6" s="317"/>
      <c r="F6" s="317"/>
      <c r="G6" s="317"/>
      <c r="H6" s="248"/>
      <c r="I6" s="532"/>
      <c r="J6" s="160"/>
      <c r="K6" s="33"/>
      <c r="L6" s="317"/>
      <c r="M6" s="317"/>
      <c r="N6" s="317"/>
      <c r="O6" s="249"/>
      <c r="P6" s="589"/>
      <c r="Q6" s="145"/>
      <c r="R6" s="146"/>
      <c r="S6" s="317"/>
      <c r="T6" s="317"/>
      <c r="U6" s="317"/>
      <c r="V6" s="250"/>
      <c r="W6" s="532"/>
      <c r="X6" s="160" t="s">
        <v>137</v>
      </c>
      <c r="Y6" s="33">
        <v>20</v>
      </c>
      <c r="Z6" s="317"/>
      <c r="AA6" s="317"/>
      <c r="AB6" s="317"/>
      <c r="AC6" s="248"/>
      <c r="AD6" s="532"/>
      <c r="AE6" s="53"/>
      <c r="AF6" s="33"/>
      <c r="AG6" s="317"/>
      <c r="AH6" s="317"/>
      <c r="AI6" s="317"/>
      <c r="AJ6" s="248"/>
      <c r="AK6" s="356"/>
      <c r="AL6" s="28"/>
      <c r="AM6" s="28"/>
      <c r="AN6" s="361"/>
      <c r="AO6" s="361"/>
      <c r="AP6" s="361"/>
      <c r="AQ6" s="338"/>
      <c r="AR6" s="28"/>
      <c r="AS6" s="77"/>
      <c r="AT6" s="77"/>
    </row>
    <row r="7" spans="1:65" s="67" customFormat="1" ht="17.100000000000001" customHeight="1" x14ac:dyDescent="0.25">
      <c r="A7" s="516" t="s">
        <v>69</v>
      </c>
      <c r="B7" s="636"/>
      <c r="C7" s="7"/>
      <c r="D7" s="6"/>
      <c r="E7" s="318"/>
      <c r="F7" s="318"/>
      <c r="G7" s="318"/>
      <c r="H7" s="248"/>
      <c r="I7" s="639"/>
      <c r="J7" s="53"/>
      <c r="K7" s="53"/>
      <c r="L7" s="318"/>
      <c r="M7" s="318"/>
      <c r="N7" s="318"/>
      <c r="O7" s="249"/>
      <c r="P7" s="589"/>
      <c r="Q7" s="145"/>
      <c r="R7" s="146"/>
      <c r="S7" s="318"/>
      <c r="T7" s="318"/>
      <c r="U7" s="318"/>
      <c r="V7" s="250"/>
      <c r="W7" s="629" t="s">
        <v>427</v>
      </c>
      <c r="X7" s="29" t="s">
        <v>324</v>
      </c>
      <c r="Y7" s="29">
        <v>110</v>
      </c>
      <c r="Z7" s="318"/>
      <c r="AA7" s="318">
        <f>Y7*0.65/35</f>
        <v>2.0428571428571427</v>
      </c>
      <c r="AB7" s="318"/>
      <c r="AC7" s="248"/>
      <c r="AD7" s="642" t="s">
        <v>213</v>
      </c>
      <c r="AE7" s="6" t="s">
        <v>138</v>
      </c>
      <c r="AF7" s="6">
        <v>80</v>
      </c>
      <c r="AG7" s="318"/>
      <c r="AH7" s="318">
        <f>AF7*0.8/35</f>
        <v>1.8285714285714285</v>
      </c>
      <c r="AI7" s="318"/>
      <c r="AJ7" s="248"/>
      <c r="AK7" s="157"/>
      <c r="AL7" s="45"/>
      <c r="AM7" s="28"/>
      <c r="AN7" s="339"/>
      <c r="AO7" s="339"/>
      <c r="AP7" s="339"/>
      <c r="AQ7" s="338"/>
      <c r="AR7" s="45"/>
      <c r="AS7" s="77"/>
      <c r="AT7" s="77"/>
    </row>
    <row r="8" spans="1:65" s="67" customFormat="1" ht="17.100000000000001" customHeight="1" x14ac:dyDescent="0.25">
      <c r="A8" s="517"/>
      <c r="B8" s="637"/>
      <c r="C8" s="278"/>
      <c r="D8" s="6"/>
      <c r="E8" s="319"/>
      <c r="F8" s="319"/>
      <c r="G8" s="318"/>
      <c r="H8" s="248"/>
      <c r="I8" s="639"/>
      <c r="J8" s="53"/>
      <c r="K8" s="53"/>
      <c r="L8" s="319"/>
      <c r="M8" s="319"/>
      <c r="N8" s="318"/>
      <c r="O8" s="249"/>
      <c r="P8" s="589"/>
      <c r="Q8" s="145"/>
      <c r="R8" s="146"/>
      <c r="S8" s="319"/>
      <c r="T8" s="319"/>
      <c r="U8" s="318"/>
      <c r="V8" s="250"/>
      <c r="W8" s="630"/>
      <c r="X8" s="29" t="s">
        <v>327</v>
      </c>
      <c r="Y8" s="6">
        <v>20</v>
      </c>
      <c r="Z8" s="319"/>
      <c r="AA8" s="319"/>
      <c r="AB8" s="318">
        <f>Y8/100</f>
        <v>0.2</v>
      </c>
      <c r="AC8" s="248"/>
      <c r="AD8" s="642"/>
      <c r="AE8" s="133" t="s">
        <v>45</v>
      </c>
      <c r="AF8" s="6">
        <v>1</v>
      </c>
      <c r="AG8" s="319"/>
      <c r="AH8" s="319"/>
      <c r="AI8" s="318"/>
      <c r="AJ8" s="248"/>
      <c r="AK8" s="157"/>
      <c r="AL8" s="112"/>
      <c r="AM8" s="28"/>
      <c r="AN8" s="362"/>
      <c r="AO8" s="362"/>
      <c r="AP8" s="339"/>
      <c r="AQ8" s="338"/>
      <c r="AR8" s="28"/>
      <c r="AS8" s="94"/>
      <c r="AT8" s="151"/>
      <c r="AU8" s="103"/>
    </row>
    <row r="9" spans="1:65" s="67" customFormat="1" ht="17.100000000000001" customHeight="1" x14ac:dyDescent="0.25">
      <c r="A9" s="517"/>
      <c r="B9" s="637"/>
      <c r="C9" s="279"/>
      <c r="D9" s="53"/>
      <c r="E9" s="319"/>
      <c r="F9" s="318"/>
      <c r="G9" s="319"/>
      <c r="H9" s="248"/>
      <c r="I9" s="639"/>
      <c r="J9" s="53"/>
      <c r="K9" s="53"/>
      <c r="L9" s="319"/>
      <c r="M9" s="318"/>
      <c r="N9" s="319"/>
      <c r="O9" s="249"/>
      <c r="P9" s="589"/>
      <c r="Q9" s="145"/>
      <c r="R9" s="146"/>
      <c r="S9" s="319"/>
      <c r="T9" s="318"/>
      <c r="U9" s="319"/>
      <c r="V9" s="250"/>
      <c r="W9" s="630"/>
      <c r="X9" s="29" t="s">
        <v>429</v>
      </c>
      <c r="Y9" s="6" t="s">
        <v>25</v>
      </c>
      <c r="Z9" s="319"/>
      <c r="AA9" s="318"/>
      <c r="AB9" s="319"/>
      <c r="AC9" s="248"/>
      <c r="AD9" s="642"/>
      <c r="AE9" s="53" t="s">
        <v>139</v>
      </c>
      <c r="AF9" s="6">
        <v>8</v>
      </c>
      <c r="AG9" s="319"/>
      <c r="AH9" s="318"/>
      <c r="AI9" s="319">
        <f>AF9/100</f>
        <v>0.08</v>
      </c>
      <c r="AJ9" s="248"/>
      <c r="AK9" s="157"/>
      <c r="AL9" s="28"/>
      <c r="AM9" s="28"/>
      <c r="AN9" s="362"/>
      <c r="AO9" s="339"/>
      <c r="AP9" s="362"/>
      <c r="AQ9" s="338"/>
      <c r="AR9" s="28"/>
    </row>
    <row r="10" spans="1:65" s="67" customFormat="1" ht="17.100000000000001" customHeight="1" x14ac:dyDescent="0.25">
      <c r="A10" s="517"/>
      <c r="B10" s="637"/>
      <c r="C10" s="215"/>
      <c r="D10" s="215"/>
      <c r="E10" s="320"/>
      <c r="F10" s="318"/>
      <c r="G10" s="319"/>
      <c r="H10" s="248"/>
      <c r="I10" s="639"/>
      <c r="J10" s="134"/>
      <c r="K10" s="232"/>
      <c r="L10" s="320"/>
      <c r="M10" s="318"/>
      <c r="N10" s="319"/>
      <c r="O10" s="249"/>
      <c r="P10" s="589"/>
      <c r="Q10" s="233"/>
      <c r="R10" s="84"/>
      <c r="S10" s="320"/>
      <c r="T10" s="318"/>
      <c r="U10" s="319"/>
      <c r="V10" s="250"/>
      <c r="W10" s="630"/>
      <c r="X10" s="29"/>
      <c r="Y10" s="29"/>
      <c r="Z10" s="320"/>
      <c r="AA10" s="318"/>
      <c r="AB10" s="319"/>
      <c r="AC10" s="248"/>
      <c r="AD10" s="642"/>
      <c r="AE10" s="53" t="s">
        <v>24</v>
      </c>
      <c r="AF10" s="6">
        <v>5</v>
      </c>
      <c r="AG10" s="318"/>
      <c r="AH10" s="318"/>
      <c r="AI10" s="319">
        <f>AF10/100</f>
        <v>0.05</v>
      </c>
      <c r="AJ10" s="248"/>
      <c r="AK10" s="157"/>
      <c r="AL10" s="45"/>
      <c r="AM10" s="28"/>
      <c r="AN10" s="363"/>
      <c r="AO10" s="339"/>
      <c r="AP10" s="362"/>
      <c r="AQ10" s="338"/>
      <c r="AR10" s="294"/>
    </row>
    <row r="11" spans="1:65" s="67" customFormat="1" ht="17.100000000000001" customHeight="1" x14ac:dyDescent="0.25">
      <c r="A11" s="518"/>
      <c r="B11" s="638"/>
      <c r="C11" s="75"/>
      <c r="D11" s="53"/>
      <c r="E11" s="318"/>
      <c r="F11" s="318"/>
      <c r="G11" s="319"/>
      <c r="H11" s="248"/>
      <c r="I11" s="640"/>
      <c r="J11" s="134"/>
      <c r="K11" s="29"/>
      <c r="L11" s="318"/>
      <c r="M11" s="318"/>
      <c r="N11" s="319"/>
      <c r="O11" s="249"/>
      <c r="P11" s="589"/>
      <c r="Q11" s="160"/>
      <c r="R11" s="80"/>
      <c r="S11" s="318"/>
      <c r="T11" s="318"/>
      <c r="U11" s="319"/>
      <c r="V11" s="250"/>
      <c r="W11" s="631"/>
      <c r="X11" s="29"/>
      <c r="Y11" s="29"/>
      <c r="Z11" s="318"/>
      <c r="AA11" s="318"/>
      <c r="AB11" s="319"/>
      <c r="AC11" s="248"/>
      <c r="AD11" s="642"/>
      <c r="AE11" s="29" t="s">
        <v>78</v>
      </c>
      <c r="AF11" s="29">
        <v>40</v>
      </c>
      <c r="AG11" s="325"/>
      <c r="AH11" s="325">
        <f>AF11/140</f>
        <v>0.2857142857142857</v>
      </c>
      <c r="AI11" s="319"/>
      <c r="AJ11" s="248"/>
      <c r="AK11" s="157"/>
      <c r="AL11" s="45"/>
      <c r="AM11" s="28"/>
      <c r="AN11" s="339"/>
      <c r="AO11" s="339"/>
      <c r="AP11" s="362"/>
      <c r="AQ11" s="338"/>
      <c r="AR11" s="294"/>
    </row>
    <row r="12" spans="1:65" s="67" customFormat="1" ht="17.100000000000001" customHeight="1" x14ac:dyDescent="0.25">
      <c r="A12" s="516" t="s">
        <v>87</v>
      </c>
      <c r="B12" s="588"/>
      <c r="C12" s="134"/>
      <c r="D12" s="29"/>
      <c r="E12" s="321"/>
      <c r="F12" s="322"/>
      <c r="G12" s="323"/>
      <c r="H12" s="248"/>
      <c r="I12" s="641"/>
      <c r="J12" s="106"/>
      <c r="K12" s="72"/>
      <c r="L12" s="321"/>
      <c r="M12" s="322"/>
      <c r="N12" s="323"/>
      <c r="O12" s="249"/>
      <c r="P12" s="589"/>
      <c r="Q12" s="160"/>
      <c r="R12" s="80"/>
      <c r="S12" s="321"/>
      <c r="T12" s="322"/>
      <c r="U12" s="323"/>
      <c r="V12" s="250"/>
      <c r="W12" s="629" t="s">
        <v>428</v>
      </c>
      <c r="X12" s="29" t="s">
        <v>325</v>
      </c>
      <c r="Y12" s="29">
        <v>40</v>
      </c>
      <c r="AA12" s="322"/>
      <c r="AB12" s="323"/>
      <c r="AC12" s="248"/>
      <c r="AD12" s="588" t="s">
        <v>417</v>
      </c>
      <c r="AE12" s="7" t="s">
        <v>21</v>
      </c>
      <c r="AF12" s="33">
        <v>65</v>
      </c>
      <c r="AG12" s="72"/>
      <c r="AH12" s="72"/>
      <c r="AI12" s="139">
        <f>AF12/100</f>
        <v>0.65</v>
      </c>
      <c r="AJ12" s="444"/>
      <c r="AK12" s="157"/>
      <c r="AL12" s="45"/>
      <c r="AM12" s="28"/>
      <c r="AN12" s="364"/>
      <c r="AO12" s="365"/>
      <c r="AP12" s="344"/>
      <c r="AQ12" s="338"/>
      <c r="AR12" s="294"/>
    </row>
    <row r="13" spans="1:65" s="67" customFormat="1" ht="17.100000000000001" customHeight="1" x14ac:dyDescent="0.25">
      <c r="A13" s="517"/>
      <c r="B13" s="589"/>
      <c r="C13" s="33"/>
      <c r="D13" s="29"/>
      <c r="E13" s="321"/>
      <c r="F13" s="323"/>
      <c r="G13" s="323"/>
      <c r="H13" s="248"/>
      <c r="I13" s="615"/>
      <c r="J13" s="106"/>
      <c r="K13" s="72"/>
      <c r="L13" s="321"/>
      <c r="M13" s="323"/>
      <c r="N13" s="323"/>
      <c r="O13" s="249"/>
      <c r="P13" s="589"/>
      <c r="Q13" s="160"/>
      <c r="R13" s="80"/>
      <c r="S13" s="321"/>
      <c r="T13" s="323"/>
      <c r="U13" s="323"/>
      <c r="V13" s="250"/>
      <c r="W13" s="630"/>
      <c r="X13" s="29" t="s">
        <v>117</v>
      </c>
      <c r="Y13" s="29">
        <v>18</v>
      </c>
      <c r="Z13" s="321"/>
      <c r="AA13" s="323">
        <f>Y13/35</f>
        <v>0.51428571428571423</v>
      </c>
      <c r="AB13" s="323"/>
      <c r="AC13" s="248"/>
      <c r="AD13" s="589"/>
      <c r="AE13" s="7" t="s">
        <v>31</v>
      </c>
      <c r="AF13" s="33">
        <v>15</v>
      </c>
      <c r="AG13" s="72"/>
      <c r="AH13" s="139">
        <f>AF13/35</f>
        <v>0.42857142857142855</v>
      </c>
      <c r="AI13" s="139"/>
      <c r="AJ13" s="444"/>
      <c r="AK13" s="157"/>
      <c r="AL13" s="304"/>
      <c r="AM13" s="45"/>
      <c r="AN13" s="364"/>
      <c r="AO13" s="344"/>
      <c r="AP13" s="344"/>
      <c r="AQ13" s="338"/>
      <c r="AR13" s="294"/>
    </row>
    <row r="14" spans="1:65" s="67" customFormat="1" ht="17.100000000000001" customHeight="1" x14ac:dyDescent="0.25">
      <c r="A14" s="517"/>
      <c r="B14" s="589"/>
      <c r="C14" s="33"/>
      <c r="D14" s="277"/>
      <c r="E14" s="323"/>
      <c r="F14" s="323"/>
      <c r="G14" s="323"/>
      <c r="H14" s="248"/>
      <c r="I14" s="615"/>
      <c r="J14" s="72"/>
      <c r="K14" s="72"/>
      <c r="L14" s="323"/>
      <c r="M14" s="323"/>
      <c r="N14" s="323"/>
      <c r="O14" s="249"/>
      <c r="P14" s="589"/>
      <c r="Q14" s="233"/>
      <c r="R14" s="84"/>
      <c r="S14" s="323"/>
      <c r="T14" s="323"/>
      <c r="U14" s="323"/>
      <c r="V14" s="250"/>
      <c r="W14" s="630"/>
      <c r="X14" s="29" t="s">
        <v>24</v>
      </c>
      <c r="Y14" s="29">
        <v>5</v>
      </c>
      <c r="Z14" s="323"/>
      <c r="AA14" s="323"/>
      <c r="AB14" s="318">
        <f>Y14/100</f>
        <v>0.05</v>
      </c>
      <c r="AC14" s="248"/>
      <c r="AD14" s="589"/>
      <c r="AE14" s="7"/>
      <c r="AF14" s="33"/>
      <c r="AG14" s="72"/>
      <c r="AH14" s="139"/>
      <c r="AI14" s="139"/>
      <c r="AJ14" s="444"/>
      <c r="AK14" s="157"/>
      <c r="AL14" s="45"/>
      <c r="AM14" s="45"/>
      <c r="AN14" s="344"/>
      <c r="AO14" s="344"/>
      <c r="AP14" s="344"/>
      <c r="AQ14" s="338"/>
      <c r="AR14" s="294"/>
    </row>
    <row r="15" spans="1:65" s="67" customFormat="1" ht="17.100000000000001" customHeight="1" x14ac:dyDescent="0.25">
      <c r="A15" s="517"/>
      <c r="B15" s="589"/>
      <c r="C15" s="29"/>
      <c r="D15" s="33"/>
      <c r="E15" s="324"/>
      <c r="F15" s="323"/>
      <c r="G15" s="323"/>
      <c r="H15" s="248"/>
      <c r="I15" s="610"/>
      <c r="J15" s="71"/>
      <c r="K15" s="6"/>
      <c r="L15" s="324"/>
      <c r="M15" s="323"/>
      <c r="N15" s="323"/>
      <c r="O15" s="249"/>
      <c r="P15" s="589"/>
      <c r="Q15" s="133"/>
      <c r="R15" s="84"/>
      <c r="S15" s="324"/>
      <c r="T15" s="323"/>
      <c r="U15" s="323"/>
      <c r="V15" s="250"/>
      <c r="W15" s="630"/>
      <c r="X15" s="29" t="s">
        <v>326</v>
      </c>
      <c r="Y15" s="29">
        <v>15</v>
      </c>
      <c r="Z15" s="324"/>
      <c r="AA15" s="323"/>
      <c r="AB15" s="318">
        <f>Y15/100</f>
        <v>0.15</v>
      </c>
      <c r="AC15" s="248"/>
      <c r="AD15" s="589"/>
      <c r="AE15" s="7"/>
      <c r="AF15" s="445"/>
      <c r="AG15" s="291"/>
      <c r="AH15" s="139"/>
      <c r="AI15" s="139"/>
      <c r="AJ15" s="444"/>
      <c r="AK15" s="157"/>
      <c r="AL15" s="28"/>
      <c r="AM15" s="28"/>
      <c r="AN15" s="366"/>
      <c r="AO15" s="344"/>
      <c r="AP15" s="344"/>
      <c r="AQ15" s="338"/>
      <c r="AR15" s="294"/>
    </row>
    <row r="16" spans="1:65" s="67" customFormat="1" ht="17.100000000000001" customHeight="1" x14ac:dyDescent="0.25">
      <c r="A16" s="518"/>
      <c r="B16" s="590"/>
      <c r="C16" s="29"/>
      <c r="D16" s="33"/>
      <c r="E16" s="324"/>
      <c r="F16" s="324"/>
      <c r="G16" s="324"/>
      <c r="H16" s="248"/>
      <c r="I16" s="611"/>
      <c r="J16" s="6"/>
      <c r="K16" s="6"/>
      <c r="L16" s="324"/>
      <c r="M16" s="324"/>
      <c r="N16" s="324"/>
      <c r="O16" s="249"/>
      <c r="P16" s="590"/>
      <c r="Q16" s="145"/>
      <c r="R16" s="160"/>
      <c r="S16" s="324"/>
      <c r="T16" s="324"/>
      <c r="U16" s="324"/>
      <c r="V16" s="250"/>
      <c r="W16" s="631"/>
      <c r="X16" s="29"/>
      <c r="Y16" s="29"/>
      <c r="Z16" s="324"/>
      <c r="AA16" s="324"/>
      <c r="AB16" s="324"/>
      <c r="AC16" s="248"/>
      <c r="AD16" s="590"/>
      <c r="AE16" s="75"/>
      <c r="AF16" s="33"/>
      <c r="AG16" s="291"/>
      <c r="AH16" s="291"/>
      <c r="AI16" s="291"/>
      <c r="AJ16" s="444"/>
      <c r="AK16" s="157"/>
      <c r="AL16" s="355"/>
      <c r="AM16" s="28"/>
      <c r="AN16" s="366"/>
      <c r="AO16" s="366"/>
      <c r="AP16" s="366"/>
      <c r="AQ16" s="338"/>
      <c r="AR16" s="294"/>
    </row>
    <row r="17" spans="1:65" ht="16.5" customHeight="1" x14ac:dyDescent="0.25">
      <c r="A17" s="634" t="s">
        <v>47</v>
      </c>
      <c r="B17" s="629"/>
      <c r="C17" s="29"/>
      <c r="D17" s="33"/>
      <c r="E17" s="325"/>
      <c r="F17" s="325"/>
      <c r="G17" s="318"/>
      <c r="H17" s="248"/>
      <c r="I17" s="594"/>
      <c r="J17" s="29"/>
      <c r="K17" s="33"/>
      <c r="L17" s="325"/>
      <c r="M17" s="325"/>
      <c r="N17" s="318"/>
      <c r="O17" s="249"/>
      <c r="P17" s="594"/>
      <c r="Q17" s="29"/>
      <c r="R17" s="33"/>
      <c r="S17" s="325"/>
      <c r="T17" s="325"/>
      <c r="U17" s="318"/>
      <c r="V17" s="250"/>
      <c r="W17" s="629" t="s">
        <v>142</v>
      </c>
      <c r="X17" s="29" t="s">
        <v>141</v>
      </c>
      <c r="Y17" s="33">
        <v>75</v>
      </c>
      <c r="Z17" s="325"/>
      <c r="AA17" s="325"/>
      <c r="AB17" s="318">
        <f>Y17/100</f>
        <v>0.75</v>
      </c>
      <c r="AC17" s="248"/>
      <c r="AD17" s="588" t="s">
        <v>142</v>
      </c>
      <c r="AE17" s="29" t="s">
        <v>141</v>
      </c>
      <c r="AF17" s="33">
        <v>75</v>
      </c>
      <c r="AG17" s="325"/>
      <c r="AH17" s="325"/>
      <c r="AI17" s="318">
        <f>AF17/100</f>
        <v>0.75</v>
      </c>
      <c r="AJ17" s="248"/>
      <c r="AK17" s="111"/>
      <c r="AL17" s="45"/>
      <c r="AM17" s="28"/>
      <c r="AN17" s="348"/>
      <c r="AO17" s="348"/>
      <c r="AP17" s="339"/>
      <c r="AQ17" s="338"/>
      <c r="AR17" s="28"/>
      <c r="AS17" s="103"/>
      <c r="AU17" s="103"/>
      <c r="AV17" s="103"/>
      <c r="AW17" s="41"/>
      <c r="AX17" s="11"/>
      <c r="AY17" s="11"/>
      <c r="AZ17" s="103"/>
      <c r="BA17" s="43"/>
      <c r="BB17" s="11"/>
      <c r="BC17" s="103"/>
      <c r="BD17" s="103"/>
      <c r="BE17" s="41"/>
      <c r="BF17" s="11"/>
      <c r="BG17" s="11"/>
      <c r="BH17" s="103"/>
      <c r="BI17" s="41"/>
      <c r="BJ17" s="11"/>
      <c r="BK17" s="103"/>
      <c r="BL17" s="103"/>
      <c r="BM17" s="103"/>
    </row>
    <row r="18" spans="1:65" ht="16.5" customHeight="1" x14ac:dyDescent="0.25">
      <c r="A18" s="573"/>
      <c r="B18" s="630"/>
      <c r="C18" s="624"/>
      <c r="D18" s="29"/>
      <c r="E18" s="325"/>
      <c r="F18" s="325"/>
      <c r="G18" s="325"/>
      <c r="H18" s="248"/>
      <c r="I18" s="595"/>
      <c r="J18" s="624"/>
      <c r="K18" s="29"/>
      <c r="L18" s="325"/>
      <c r="M18" s="325"/>
      <c r="N18" s="325"/>
      <c r="O18" s="249"/>
      <c r="P18" s="595"/>
      <c r="Q18" s="624"/>
      <c r="R18" s="208"/>
      <c r="S18" s="325"/>
      <c r="T18" s="325"/>
      <c r="U18" s="325"/>
      <c r="V18" s="250"/>
      <c r="W18" s="630"/>
      <c r="X18" s="624" t="s">
        <v>126</v>
      </c>
      <c r="Y18" s="29"/>
      <c r="Z18" s="325"/>
      <c r="AA18" s="325"/>
      <c r="AB18" s="325"/>
      <c r="AC18" s="248"/>
      <c r="AD18" s="589"/>
      <c r="AE18" s="624" t="s">
        <v>126</v>
      </c>
      <c r="AF18" s="29"/>
      <c r="AG18" s="325"/>
      <c r="AH18" s="325"/>
      <c r="AI18" s="325"/>
      <c r="AJ18" s="248"/>
      <c r="AK18" s="111"/>
      <c r="AL18" s="354"/>
      <c r="AM18" s="45"/>
      <c r="AN18" s="348"/>
      <c r="AO18" s="348"/>
      <c r="AP18" s="348"/>
      <c r="AQ18" s="338"/>
      <c r="AR18" s="28"/>
      <c r="AS18" s="103"/>
      <c r="AU18" s="103"/>
      <c r="AV18" s="103"/>
      <c r="AW18" s="41"/>
      <c r="AX18" s="42"/>
      <c r="AY18" s="11"/>
      <c r="AZ18" s="103"/>
      <c r="BA18" s="43"/>
      <c r="BB18" s="42"/>
      <c r="BC18" s="11"/>
      <c r="BD18" s="103"/>
      <c r="BE18" s="41"/>
      <c r="BF18" s="42"/>
      <c r="BG18" s="11"/>
      <c r="BH18" s="103"/>
      <c r="BI18" s="41"/>
      <c r="BJ18" s="42"/>
      <c r="BK18" s="11"/>
      <c r="BL18" s="103"/>
      <c r="BM18" s="103"/>
    </row>
    <row r="19" spans="1:65" ht="16.5" customHeight="1" x14ac:dyDescent="0.25">
      <c r="A19" s="573"/>
      <c r="B19" s="630"/>
      <c r="C19" s="632"/>
      <c r="D19" s="29"/>
      <c r="E19" s="325"/>
      <c r="F19" s="325"/>
      <c r="G19" s="325"/>
      <c r="H19" s="248"/>
      <c r="I19" s="595"/>
      <c r="J19" s="625"/>
      <c r="K19" s="29"/>
      <c r="L19" s="325"/>
      <c r="M19" s="325"/>
      <c r="N19" s="325"/>
      <c r="O19" s="249"/>
      <c r="P19" s="595"/>
      <c r="Q19" s="632"/>
      <c r="S19" s="325"/>
      <c r="T19" s="325"/>
      <c r="U19" s="325"/>
      <c r="V19" s="250"/>
      <c r="W19" s="630"/>
      <c r="X19" s="625"/>
      <c r="Y19" s="29"/>
      <c r="Z19" s="325"/>
      <c r="AA19" s="325"/>
      <c r="AB19" s="325"/>
      <c r="AC19" s="248"/>
      <c r="AD19" s="589"/>
      <c r="AE19" s="625"/>
      <c r="AF19" s="29"/>
      <c r="AG19" s="325"/>
      <c r="AH19" s="325"/>
      <c r="AI19" s="325"/>
      <c r="AJ19" s="248"/>
      <c r="AK19" s="111"/>
      <c r="AL19" s="354"/>
      <c r="AM19" s="45"/>
      <c r="AN19" s="348"/>
      <c r="AO19" s="348"/>
      <c r="AP19" s="348"/>
      <c r="AQ19" s="338"/>
      <c r="AR19" s="28"/>
      <c r="AS19" s="103"/>
      <c r="AU19" s="103"/>
      <c r="AV19" s="103"/>
      <c r="AW19" s="41"/>
      <c r="AX19" s="42"/>
      <c r="AY19" s="11"/>
      <c r="AZ19" s="103"/>
      <c r="BA19" s="43"/>
      <c r="BB19" s="42"/>
      <c r="BC19" s="11"/>
      <c r="BD19" s="103"/>
      <c r="BE19" s="41"/>
      <c r="BF19" s="42"/>
      <c r="BG19" s="11"/>
      <c r="BH19" s="103"/>
      <c r="BI19" s="41"/>
      <c r="BJ19" s="42"/>
      <c r="BK19" s="11"/>
      <c r="BL19" s="103"/>
      <c r="BM19" s="103"/>
    </row>
    <row r="20" spans="1:65" ht="17.100000000000001" customHeight="1" x14ac:dyDescent="0.25">
      <c r="A20" s="573"/>
      <c r="B20" s="630"/>
      <c r="C20" s="632"/>
      <c r="D20" s="29"/>
      <c r="E20" s="325"/>
      <c r="F20" s="325"/>
      <c r="G20" s="325"/>
      <c r="H20" s="248"/>
      <c r="I20" s="595"/>
      <c r="J20" s="625"/>
      <c r="K20" s="33"/>
      <c r="L20" s="325"/>
      <c r="M20" s="325"/>
      <c r="N20" s="325"/>
      <c r="O20" s="249"/>
      <c r="P20" s="595"/>
      <c r="Q20" s="632"/>
      <c r="R20" s="209"/>
      <c r="S20" s="325"/>
      <c r="T20" s="325"/>
      <c r="U20" s="325"/>
      <c r="V20" s="250"/>
      <c r="W20" s="630"/>
      <c r="X20" s="625"/>
      <c r="Y20" s="29"/>
      <c r="Z20" s="325"/>
      <c r="AA20" s="325"/>
      <c r="AB20" s="325"/>
      <c r="AC20" s="248"/>
      <c r="AD20" s="589"/>
      <c r="AE20" s="625"/>
      <c r="AF20" s="29"/>
      <c r="AG20" s="325"/>
      <c r="AH20" s="325"/>
      <c r="AI20" s="325"/>
      <c r="AJ20" s="248"/>
      <c r="AK20" s="111"/>
      <c r="AL20" s="354"/>
      <c r="AM20" s="45"/>
      <c r="AN20" s="348"/>
      <c r="AO20" s="348"/>
      <c r="AP20" s="348"/>
      <c r="AQ20" s="338"/>
      <c r="AR20" s="28"/>
      <c r="AS20" s="103"/>
      <c r="AU20" s="103"/>
      <c r="AV20" s="103"/>
      <c r="AW20" s="41"/>
      <c r="AX20" s="42"/>
      <c r="AY20" s="11"/>
      <c r="AZ20" s="103"/>
      <c r="BA20" s="43"/>
      <c r="BB20" s="42"/>
      <c r="BC20" s="103"/>
      <c r="BD20" s="103"/>
      <c r="BE20" s="41"/>
      <c r="BF20" s="42"/>
      <c r="BG20" s="11"/>
      <c r="BH20" s="103"/>
      <c r="BI20" s="41"/>
      <c r="BJ20" s="42"/>
      <c r="BK20" s="103"/>
      <c r="BL20" s="103"/>
      <c r="BM20" s="103"/>
    </row>
    <row r="21" spans="1:65" ht="17.100000000000001" customHeight="1" x14ac:dyDescent="0.25">
      <c r="A21" s="573"/>
      <c r="B21" s="631"/>
      <c r="C21" s="633"/>
      <c r="D21" s="29"/>
      <c r="E21" s="325"/>
      <c r="F21" s="325"/>
      <c r="G21" s="325"/>
      <c r="H21" s="248"/>
      <c r="I21" s="596"/>
      <c r="J21" s="626"/>
      <c r="K21" s="33"/>
      <c r="L21" s="325"/>
      <c r="M21" s="325"/>
      <c r="N21" s="325"/>
      <c r="O21" s="249"/>
      <c r="P21" s="596"/>
      <c r="Q21" s="633"/>
      <c r="R21" s="209"/>
      <c r="S21" s="325"/>
      <c r="T21" s="325"/>
      <c r="U21" s="325"/>
      <c r="V21" s="250"/>
      <c r="W21" s="631"/>
      <c r="X21" s="626"/>
      <c r="Y21" s="29"/>
      <c r="Z21" s="325"/>
      <c r="AA21" s="325"/>
      <c r="AB21" s="325"/>
      <c r="AC21" s="248"/>
      <c r="AD21" s="590"/>
      <c r="AE21" s="626"/>
      <c r="AF21" s="29"/>
      <c r="AG21" s="325"/>
      <c r="AH21" s="325"/>
      <c r="AI21" s="325"/>
      <c r="AJ21" s="248"/>
      <c r="AK21" s="111"/>
      <c r="AL21" s="354"/>
      <c r="AM21" s="45"/>
      <c r="AN21" s="348"/>
      <c r="AO21" s="348"/>
      <c r="AP21" s="348"/>
      <c r="AQ21" s="338"/>
      <c r="AR21" s="28"/>
      <c r="AS21" s="103"/>
      <c r="AU21" s="103"/>
      <c r="AV21" s="103"/>
      <c r="AW21" s="41"/>
      <c r="AX21" s="42"/>
      <c r="AY21" s="11"/>
      <c r="AZ21" s="103"/>
      <c r="BA21" s="43"/>
      <c r="BB21" s="42"/>
      <c r="BC21" s="103"/>
      <c r="BD21" s="103"/>
      <c r="BE21" s="41"/>
      <c r="BF21" s="42"/>
      <c r="BG21" s="11"/>
      <c r="BH21" s="103"/>
      <c r="BI21" s="41"/>
      <c r="BJ21" s="42"/>
      <c r="BK21" s="103"/>
      <c r="BL21" s="103"/>
      <c r="BM21" s="103"/>
    </row>
    <row r="22" spans="1:65" s="67" customFormat="1" ht="17.100000000000001" customHeight="1" x14ac:dyDescent="0.25">
      <c r="A22" s="573" t="s">
        <v>57</v>
      </c>
      <c r="B22" s="604"/>
      <c r="C22" s="72"/>
      <c r="D22" s="53"/>
      <c r="E22" s="325"/>
      <c r="F22" s="325"/>
      <c r="G22" s="318"/>
      <c r="H22" s="248"/>
      <c r="I22" s="588"/>
      <c r="J22" s="33"/>
      <c r="K22" s="33"/>
      <c r="L22" s="325"/>
      <c r="M22" s="325"/>
      <c r="N22" s="318"/>
      <c r="O22" s="249"/>
      <c r="P22" s="588"/>
      <c r="Q22" s="144"/>
      <c r="R22" s="33"/>
      <c r="S22" s="325"/>
      <c r="T22" s="325"/>
      <c r="U22" s="318"/>
      <c r="V22" s="158"/>
      <c r="W22" s="588" t="s">
        <v>426</v>
      </c>
      <c r="X22" s="144" t="s">
        <v>423</v>
      </c>
      <c r="Y22" s="33">
        <v>15</v>
      </c>
      <c r="Z22" s="321">
        <f>Y22/35</f>
        <v>0.42857142857142855</v>
      </c>
      <c r="AA22" s="325"/>
      <c r="AB22" s="318"/>
      <c r="AC22" s="248"/>
      <c r="AD22" s="604" t="s">
        <v>214</v>
      </c>
      <c r="AE22" s="29" t="s">
        <v>207</v>
      </c>
      <c r="AF22" s="29">
        <v>20</v>
      </c>
      <c r="AG22" s="325">
        <f>AF22/85</f>
        <v>0.23529411764705882</v>
      </c>
      <c r="AH22" s="325"/>
      <c r="AI22" s="318"/>
      <c r="AJ22" s="248"/>
      <c r="AK22" s="367"/>
      <c r="AL22" s="368"/>
      <c r="AM22" s="369"/>
      <c r="AN22" s="348"/>
      <c r="AO22" s="348"/>
      <c r="AP22" s="339"/>
      <c r="AQ22" s="338"/>
      <c r="AR22" s="294"/>
    </row>
    <row r="23" spans="1:65" s="67" customFormat="1" ht="17.100000000000001" customHeight="1" x14ac:dyDescent="0.25">
      <c r="A23" s="573"/>
      <c r="B23" s="605"/>
      <c r="C23" s="72"/>
      <c r="D23" s="53"/>
      <c r="E23" s="325"/>
      <c r="F23" s="325"/>
      <c r="G23" s="325"/>
      <c r="H23" s="248"/>
      <c r="I23" s="589"/>
      <c r="J23" s="136"/>
      <c r="K23" s="33"/>
      <c r="L23" s="325"/>
      <c r="M23" s="325"/>
      <c r="N23" s="325"/>
      <c r="O23" s="249"/>
      <c r="P23" s="589"/>
      <c r="Q23" s="144"/>
      <c r="R23" s="33"/>
      <c r="S23" s="325"/>
      <c r="T23" s="325"/>
      <c r="U23" s="325"/>
      <c r="V23" s="158"/>
      <c r="W23" s="589"/>
      <c r="X23" s="144" t="s">
        <v>424</v>
      </c>
      <c r="Y23" s="33">
        <v>15</v>
      </c>
      <c r="Z23" s="321">
        <f>Y23/20</f>
        <v>0.75</v>
      </c>
      <c r="AA23" s="325"/>
      <c r="AB23" s="325"/>
      <c r="AC23" s="248"/>
      <c r="AD23" s="605"/>
      <c r="AE23" s="133" t="s">
        <v>206</v>
      </c>
      <c r="AF23" s="112">
        <v>15</v>
      </c>
      <c r="AG23" s="325"/>
      <c r="AH23" s="325">
        <f>AF23*0.65/55</f>
        <v>0.17727272727272728</v>
      </c>
      <c r="AI23" s="325"/>
      <c r="AJ23" s="248"/>
      <c r="AK23" s="367"/>
      <c r="AL23" s="368"/>
      <c r="AM23" s="369"/>
      <c r="AN23" s="348"/>
      <c r="AO23" s="348"/>
      <c r="AP23" s="348"/>
      <c r="AQ23" s="338"/>
      <c r="AR23" s="294"/>
    </row>
    <row r="24" spans="1:65" s="67" customFormat="1" ht="17.100000000000001" customHeight="1" x14ac:dyDescent="0.25">
      <c r="A24" s="573"/>
      <c r="B24" s="605"/>
      <c r="C24" s="72"/>
      <c r="D24" s="6"/>
      <c r="E24" s="325"/>
      <c r="F24" s="325"/>
      <c r="G24" s="325"/>
      <c r="H24" s="248"/>
      <c r="I24" s="589"/>
      <c r="J24" s="29"/>
      <c r="K24" s="29"/>
      <c r="L24" s="325"/>
      <c r="M24" s="325"/>
      <c r="N24" s="325"/>
      <c r="O24" s="249"/>
      <c r="P24" s="589"/>
      <c r="Q24" s="234"/>
      <c r="R24" s="144"/>
      <c r="S24" s="325"/>
      <c r="T24" s="325"/>
      <c r="U24" s="325"/>
      <c r="V24" s="158"/>
      <c r="W24" s="589"/>
      <c r="X24" s="485" t="s">
        <v>425</v>
      </c>
      <c r="Y24" s="139">
        <v>30</v>
      </c>
      <c r="Z24" s="321">
        <f t="shared" ref="Z24" si="0">Y24/60</f>
        <v>0.5</v>
      </c>
      <c r="AA24" s="325"/>
      <c r="AB24" s="325"/>
      <c r="AC24" s="248"/>
      <c r="AD24" s="605"/>
      <c r="AE24" s="72"/>
      <c r="AF24" s="72"/>
      <c r="AG24" s="325"/>
      <c r="AH24" s="325"/>
      <c r="AI24" s="325"/>
      <c r="AJ24" s="39"/>
      <c r="AK24" s="367"/>
      <c r="AL24" s="369"/>
      <c r="AM24" s="369"/>
      <c r="AN24" s="348"/>
      <c r="AO24" s="348"/>
      <c r="AP24" s="348"/>
      <c r="AQ24" s="338"/>
      <c r="AR24" s="294"/>
    </row>
    <row r="25" spans="1:65" s="67" customFormat="1" ht="17.100000000000001" customHeight="1" x14ac:dyDescent="0.25">
      <c r="A25" s="573"/>
      <c r="B25" s="605"/>
      <c r="C25" s="72"/>
      <c r="D25" s="53"/>
      <c r="E25" s="325"/>
      <c r="F25" s="325"/>
      <c r="G25" s="325"/>
      <c r="H25" s="248"/>
      <c r="I25" s="589"/>
      <c r="J25" s="29"/>
      <c r="K25" s="29"/>
      <c r="L25" s="325"/>
      <c r="M25" s="325"/>
      <c r="N25" s="325"/>
      <c r="O25" s="48"/>
      <c r="P25" s="589"/>
      <c r="Q25" s="144"/>
      <c r="R25" s="144"/>
      <c r="S25" s="325"/>
      <c r="T25" s="325"/>
      <c r="U25" s="325"/>
      <c r="V25" s="158"/>
      <c r="W25" s="589"/>
      <c r="X25" s="144"/>
      <c r="Y25" s="144"/>
      <c r="Z25" s="325"/>
      <c r="AA25" s="325"/>
      <c r="AB25" s="325"/>
      <c r="AC25" s="248"/>
      <c r="AD25" s="605"/>
      <c r="AE25" s="72"/>
      <c r="AF25" s="72"/>
      <c r="AG25" s="325"/>
      <c r="AH25" s="325"/>
      <c r="AI25" s="325"/>
      <c r="AJ25" s="39"/>
      <c r="AK25" s="367"/>
      <c r="AL25" s="369"/>
      <c r="AM25" s="369"/>
      <c r="AN25" s="348"/>
      <c r="AO25" s="348"/>
      <c r="AP25" s="348"/>
      <c r="AQ25" s="28"/>
      <c r="AR25" s="294"/>
    </row>
    <row r="26" spans="1:65" s="67" customFormat="1" ht="17.100000000000001" customHeight="1" x14ac:dyDescent="0.25">
      <c r="A26" s="573"/>
      <c r="B26" s="606"/>
      <c r="C26" s="75"/>
      <c r="D26" s="53"/>
      <c r="E26" s="325"/>
      <c r="F26" s="325"/>
      <c r="G26" s="325"/>
      <c r="H26" s="39"/>
      <c r="I26" s="590"/>
      <c r="J26" s="29"/>
      <c r="K26" s="29"/>
      <c r="L26" s="325"/>
      <c r="M26" s="325"/>
      <c r="N26" s="325"/>
      <c r="O26" s="48"/>
      <c r="P26" s="590"/>
      <c r="Q26" s="29"/>
      <c r="R26" s="29"/>
      <c r="S26" s="325"/>
      <c r="T26" s="325"/>
      <c r="U26" s="325"/>
      <c r="V26" s="39"/>
      <c r="W26" s="590"/>
      <c r="X26" s="29"/>
      <c r="Y26" s="29"/>
      <c r="Z26" s="325"/>
      <c r="AA26" s="325"/>
      <c r="AB26" s="325"/>
      <c r="AC26" s="39"/>
      <c r="AD26" s="606"/>
      <c r="AE26" s="72"/>
      <c r="AF26" s="72"/>
      <c r="AG26" s="325"/>
      <c r="AH26" s="325"/>
      <c r="AI26" s="325"/>
      <c r="AJ26" s="39"/>
      <c r="AK26" s="367"/>
      <c r="AL26" s="369"/>
      <c r="AM26" s="369"/>
      <c r="AN26" s="348"/>
      <c r="AO26" s="348"/>
      <c r="AP26" s="348"/>
      <c r="AQ26" s="28"/>
      <c r="AR26" s="294"/>
    </row>
    <row r="27" spans="1:65" s="85" customFormat="1" x14ac:dyDescent="0.25">
      <c r="A27" s="100" t="s">
        <v>105</v>
      </c>
      <c r="B27" s="217" t="s">
        <v>98</v>
      </c>
      <c r="C27" s="107"/>
      <c r="D27" s="108"/>
      <c r="E27" s="326"/>
      <c r="F27" s="326"/>
      <c r="G27" s="326"/>
      <c r="H27" s="33"/>
      <c r="I27" s="217" t="s">
        <v>105</v>
      </c>
      <c r="J27" s="217"/>
      <c r="K27" s="109"/>
      <c r="L27" s="326"/>
      <c r="M27" s="326"/>
      <c r="N27" s="326"/>
      <c r="O27" s="39"/>
      <c r="P27" s="217" t="s">
        <v>79</v>
      </c>
      <c r="Q27" s="145"/>
      <c r="R27" s="160"/>
      <c r="S27" s="326"/>
      <c r="T27" s="326"/>
      <c r="U27" s="326"/>
      <c r="V27" s="39"/>
      <c r="W27" s="216" t="s">
        <v>98</v>
      </c>
      <c r="X27" s="33" t="s">
        <v>105</v>
      </c>
      <c r="Y27" s="109" t="s">
        <v>106</v>
      </c>
      <c r="Z27" s="326"/>
      <c r="AA27" s="326"/>
      <c r="AB27" s="326"/>
      <c r="AC27" s="39"/>
      <c r="AD27" s="110" t="s">
        <v>105</v>
      </c>
      <c r="AE27" s="286"/>
      <c r="AF27" s="112"/>
      <c r="AG27" s="326"/>
      <c r="AH27" s="326"/>
      <c r="AI27" s="326"/>
      <c r="AJ27" s="39"/>
      <c r="AK27" s="28"/>
      <c r="AL27" s="28"/>
      <c r="AM27" s="112"/>
      <c r="AN27" s="347"/>
      <c r="AO27" s="347"/>
      <c r="AP27" s="347"/>
      <c r="AQ27" s="28"/>
      <c r="AR27" s="111"/>
      <c r="AS27" s="112"/>
      <c r="AT27" s="112"/>
      <c r="AU27" s="73"/>
      <c r="AV27" s="73"/>
      <c r="AW27" s="73"/>
    </row>
    <row r="28" spans="1:65" s="67" customFormat="1" ht="17.25" thickBot="1" x14ac:dyDescent="0.3">
      <c r="A28" s="76" t="s">
        <v>19</v>
      </c>
      <c r="B28" s="113" t="s">
        <v>0</v>
      </c>
      <c r="C28" s="114"/>
      <c r="D28" s="115"/>
      <c r="E28" s="327"/>
      <c r="F28" s="327"/>
      <c r="G28" s="327"/>
      <c r="H28" s="48"/>
      <c r="I28" s="113" t="s">
        <v>0</v>
      </c>
      <c r="J28" s="114"/>
      <c r="K28" s="115"/>
      <c r="L28" s="327"/>
      <c r="M28" s="327"/>
      <c r="N28" s="327"/>
      <c r="O28" s="116"/>
      <c r="P28" s="224" t="s">
        <v>0</v>
      </c>
      <c r="Q28" s="114"/>
      <c r="R28" s="115"/>
      <c r="S28" s="327"/>
      <c r="T28" s="327"/>
      <c r="U28" s="327"/>
      <c r="V28" s="48"/>
      <c r="W28" s="110" t="s">
        <v>0</v>
      </c>
      <c r="X28" s="117"/>
      <c r="Y28" s="115"/>
      <c r="Z28" s="327"/>
      <c r="AA28" s="327"/>
      <c r="AB28" s="327"/>
      <c r="AC28" s="39"/>
      <c r="AD28" s="113" t="s">
        <v>0</v>
      </c>
      <c r="AE28" s="114">
        <f>月菜單!I19</f>
        <v>0</v>
      </c>
      <c r="AF28" s="115" t="s">
        <v>360</v>
      </c>
      <c r="AG28" s="327"/>
      <c r="AH28" s="327"/>
      <c r="AI28" s="327"/>
      <c r="AJ28" s="39"/>
      <c r="AK28" s="28"/>
      <c r="AL28" s="28"/>
      <c r="AM28" s="45"/>
      <c r="AN28" s="348"/>
      <c r="AO28" s="348"/>
      <c r="AP28" s="348"/>
      <c r="AQ28" s="28"/>
      <c r="AR28" s="294"/>
      <c r="AS28" s="77"/>
      <c r="AT28" s="73"/>
    </row>
    <row r="29" spans="1:65" s="67" customFormat="1" ht="18" customHeight="1" x14ac:dyDescent="0.25">
      <c r="A29" s="563" t="s">
        <v>17</v>
      </c>
      <c r="B29" s="550" t="s">
        <v>181</v>
      </c>
      <c r="C29" s="577"/>
      <c r="D29" s="370"/>
      <c r="E29" s="371">
        <f>SUM(E5:E28)</f>
        <v>0</v>
      </c>
      <c r="F29" s="371">
        <f>SUM(F5:F28)</f>
        <v>0</v>
      </c>
      <c r="G29" s="371">
        <f>SUM(G5:G28)</f>
        <v>0</v>
      </c>
      <c r="H29" s="372"/>
      <c r="I29" s="550" t="s">
        <v>181</v>
      </c>
      <c r="J29" s="551"/>
      <c r="K29" s="373"/>
      <c r="L29" s="371">
        <f>SUM(L5:L28)</f>
        <v>0</v>
      </c>
      <c r="M29" s="371">
        <f>SUM(M5:M28)</f>
        <v>0</v>
      </c>
      <c r="N29" s="371">
        <f>SUM(N5:N28)</f>
        <v>0</v>
      </c>
      <c r="O29" s="374"/>
      <c r="P29" s="550" t="s">
        <v>181</v>
      </c>
      <c r="Q29" s="551"/>
      <c r="R29" s="375"/>
      <c r="S29" s="376">
        <f>SUM(S5:S28)</f>
        <v>0</v>
      </c>
      <c r="T29" s="376">
        <f>SUM(T5:T28)</f>
        <v>0</v>
      </c>
      <c r="U29" s="377">
        <f>SUM(U10:U26)</f>
        <v>0</v>
      </c>
      <c r="V29" s="372"/>
      <c r="W29" s="550" t="s">
        <v>181</v>
      </c>
      <c r="X29" s="584"/>
      <c r="Y29" s="370"/>
      <c r="Z29" s="371">
        <f>SUM(Z5:Z28)</f>
        <v>5.6785714285714288</v>
      </c>
      <c r="AA29" s="371">
        <f>SUM(AA5:AA28)</f>
        <v>2.5571428571428569</v>
      </c>
      <c r="AB29" s="371">
        <f>SUM(AB5:AB28)</f>
        <v>1.1499999999999999</v>
      </c>
      <c r="AC29" s="372"/>
      <c r="AD29" s="550" t="s">
        <v>181</v>
      </c>
      <c r="AE29" s="551"/>
      <c r="AF29" s="375"/>
      <c r="AG29" s="376">
        <f>SUM(AG5:AG28)</f>
        <v>5.2352941176470589</v>
      </c>
      <c r="AH29" s="376">
        <f>SUM(AH5:AH28)</f>
        <v>2.72012987012987</v>
      </c>
      <c r="AI29" s="376">
        <f>SUM(AI5:AI28)</f>
        <v>1.53</v>
      </c>
      <c r="AJ29" s="378"/>
      <c r="AL29" s="355"/>
      <c r="AM29" s="355"/>
      <c r="AN29" s="349"/>
      <c r="AO29" s="349"/>
      <c r="AP29" s="349"/>
      <c r="AQ29" s="349"/>
      <c r="AR29" s="28"/>
      <c r="AS29" s="28"/>
      <c r="AT29" s="360"/>
      <c r="AU29" s="360"/>
      <c r="AV29" s="360"/>
      <c r="AW29" s="360"/>
    </row>
    <row r="30" spans="1:65" s="67" customFormat="1" ht="18" customHeight="1" x14ac:dyDescent="0.25">
      <c r="A30" s="564"/>
      <c r="B30" s="552" t="s">
        <v>100</v>
      </c>
      <c r="C30" s="553"/>
      <c r="D30" s="379"/>
      <c r="E30" s="312"/>
      <c r="F30" s="312"/>
      <c r="G30" s="312"/>
      <c r="H30" s="118"/>
      <c r="I30" s="578" t="s">
        <v>100</v>
      </c>
      <c r="J30" s="553"/>
      <c r="K30" s="379"/>
      <c r="L30" s="312"/>
      <c r="M30" s="312"/>
      <c r="N30" s="312"/>
      <c r="O30" s="380"/>
      <c r="P30" s="552" t="s">
        <v>100</v>
      </c>
      <c r="Q30" s="553"/>
      <c r="R30" s="381"/>
      <c r="S30" s="332"/>
      <c r="T30" s="332"/>
      <c r="U30" s="312"/>
      <c r="V30" s="118"/>
      <c r="W30" s="552" t="s">
        <v>100</v>
      </c>
      <c r="X30" s="553"/>
      <c r="Y30" s="379">
        <f>Z29</f>
        <v>5.6785714285714288</v>
      </c>
      <c r="Z30" s="312"/>
      <c r="AA30" s="312"/>
      <c r="AB30" s="312"/>
      <c r="AC30" s="39"/>
      <c r="AD30" s="552" t="s">
        <v>100</v>
      </c>
      <c r="AE30" s="553"/>
      <c r="AF30" s="381">
        <f>AG29</f>
        <v>5.2352941176470589</v>
      </c>
      <c r="AG30" s="332"/>
      <c r="AH30" s="332"/>
      <c r="AI30" s="332"/>
      <c r="AJ30" s="127"/>
      <c r="AL30" s="355"/>
      <c r="AM30" s="355"/>
      <c r="AN30" s="338"/>
      <c r="AO30" s="338"/>
      <c r="AP30" s="338"/>
      <c r="AQ30" s="338"/>
      <c r="AR30" s="28"/>
      <c r="AS30" s="28"/>
      <c r="AT30" s="360"/>
      <c r="AU30" s="360"/>
      <c r="AV30" s="360"/>
      <c r="AW30" s="360"/>
    </row>
    <row r="31" spans="1:65" s="67" customFormat="1" ht="18" customHeight="1" x14ac:dyDescent="0.25">
      <c r="A31" s="564"/>
      <c r="B31" s="552" t="s">
        <v>101</v>
      </c>
      <c r="C31" s="553"/>
      <c r="D31" s="119"/>
      <c r="E31" s="313"/>
      <c r="F31" s="313"/>
      <c r="G31" s="313"/>
      <c r="H31" s="118"/>
      <c r="I31" s="382" t="s">
        <v>271</v>
      </c>
      <c r="J31" s="133"/>
      <c r="K31" s="119"/>
      <c r="L31" s="313"/>
      <c r="M31" s="313"/>
      <c r="N31" s="313"/>
      <c r="O31" s="48"/>
      <c r="P31" s="552" t="s">
        <v>101</v>
      </c>
      <c r="Q31" s="553"/>
      <c r="R31" s="383"/>
      <c r="S31" s="329"/>
      <c r="T31" s="329"/>
      <c r="U31" s="313"/>
      <c r="V31" s="118"/>
      <c r="W31" s="552" t="s">
        <v>101</v>
      </c>
      <c r="X31" s="553"/>
      <c r="Y31" s="119">
        <f>AA29</f>
        <v>2.5571428571428569</v>
      </c>
      <c r="Z31" s="313"/>
      <c r="AA31" s="313"/>
      <c r="AB31" s="313"/>
      <c r="AC31" s="39"/>
      <c r="AD31" s="552" t="s">
        <v>101</v>
      </c>
      <c r="AE31" s="553"/>
      <c r="AF31" s="383">
        <f>AH29</f>
        <v>2.72012987012987</v>
      </c>
      <c r="AG31" s="329"/>
      <c r="AH31" s="329"/>
      <c r="AI31" s="329"/>
      <c r="AJ31" s="127"/>
      <c r="AL31" s="355"/>
      <c r="AM31" s="355"/>
      <c r="AN31" s="338"/>
      <c r="AO31" s="338"/>
      <c r="AP31" s="338"/>
      <c r="AQ31" s="338"/>
      <c r="AR31" s="28"/>
      <c r="AS31" s="28"/>
      <c r="AT31" s="360"/>
      <c r="AU31" s="360"/>
      <c r="AV31" s="360"/>
      <c r="AW31" s="360"/>
    </row>
    <row r="32" spans="1:65" s="67" customFormat="1" ht="18" customHeight="1" x14ac:dyDescent="0.25">
      <c r="A32" s="564"/>
      <c r="B32" s="552" t="s">
        <v>222</v>
      </c>
      <c r="C32" s="553"/>
      <c r="D32" s="119"/>
      <c r="E32" s="313"/>
      <c r="F32" s="313"/>
      <c r="G32" s="313"/>
      <c r="H32" s="118"/>
      <c r="I32" s="591" t="s">
        <v>222</v>
      </c>
      <c r="J32" s="560"/>
      <c r="K32" s="119"/>
      <c r="L32" s="313"/>
      <c r="M32" s="313"/>
      <c r="N32" s="313"/>
      <c r="O32" s="331"/>
      <c r="P32" s="552" t="s">
        <v>222</v>
      </c>
      <c r="Q32" s="553"/>
      <c r="R32" s="119"/>
      <c r="S32" s="313"/>
      <c r="T32" s="313"/>
      <c r="U32" s="313"/>
      <c r="V32" s="118"/>
      <c r="W32" s="552" t="s">
        <v>222</v>
      </c>
      <c r="X32" s="553"/>
      <c r="Y32" s="119">
        <f>AB29</f>
        <v>1.1499999999999999</v>
      </c>
      <c r="Z32" s="313"/>
      <c r="AA32" s="313"/>
      <c r="AB32" s="313"/>
      <c r="AC32" s="39"/>
      <c r="AD32" s="552" t="s">
        <v>222</v>
      </c>
      <c r="AE32" s="553"/>
      <c r="AF32" s="119">
        <f>AI29</f>
        <v>1.53</v>
      </c>
      <c r="AG32" s="313"/>
      <c r="AH32" s="313"/>
      <c r="AI32" s="313"/>
      <c r="AJ32" s="39"/>
      <c r="AL32" s="355"/>
      <c r="AM32" s="355"/>
      <c r="AN32" s="350"/>
      <c r="AO32" s="350"/>
      <c r="AP32" s="350"/>
      <c r="AQ32" s="350"/>
      <c r="AR32" s="351"/>
      <c r="AS32" s="28"/>
      <c r="AT32" s="360"/>
      <c r="AU32" s="360"/>
      <c r="AV32" s="360"/>
      <c r="AW32" s="360"/>
    </row>
    <row r="33" spans="1:49" s="67" customFormat="1" ht="18" customHeight="1" x14ac:dyDescent="0.25">
      <c r="A33" s="564"/>
      <c r="B33" s="552" t="s">
        <v>272</v>
      </c>
      <c r="C33" s="553"/>
      <c r="D33" s="120"/>
      <c r="E33" s="249"/>
      <c r="F33" s="249"/>
      <c r="G33" s="249"/>
      <c r="H33" s="118"/>
      <c r="I33" s="591" t="s">
        <v>272</v>
      </c>
      <c r="J33" s="560"/>
      <c r="K33" s="120"/>
      <c r="L33" s="249"/>
      <c r="M33" s="249"/>
      <c r="N33" s="249"/>
      <c r="O33" s="48"/>
      <c r="P33" s="552" t="s">
        <v>272</v>
      </c>
      <c r="Q33" s="553"/>
      <c r="R33" s="120"/>
      <c r="S33" s="249"/>
      <c r="T33" s="249"/>
      <c r="U33" s="249"/>
      <c r="V33" s="118"/>
      <c r="W33" s="552" t="s">
        <v>272</v>
      </c>
      <c r="X33" s="553"/>
      <c r="Y33" s="120">
        <v>1</v>
      </c>
      <c r="Z33" s="249"/>
      <c r="AA33" s="249"/>
      <c r="AB33" s="249"/>
      <c r="AC33" s="39"/>
      <c r="AD33" s="552" t="s">
        <v>272</v>
      </c>
      <c r="AE33" s="553"/>
      <c r="AF33" s="120"/>
      <c r="AG33" s="249"/>
      <c r="AH33" s="249"/>
      <c r="AI33" s="249"/>
      <c r="AJ33" s="39"/>
      <c r="AL33" s="384"/>
      <c r="AM33" s="384"/>
      <c r="AN33" s="352"/>
      <c r="AO33" s="352"/>
      <c r="AP33" s="352"/>
      <c r="AQ33" s="352"/>
      <c r="AR33" s="169"/>
      <c r="AS33" s="28"/>
      <c r="AT33" s="360"/>
      <c r="AU33" s="360"/>
      <c r="AV33" s="360"/>
      <c r="AW33" s="360"/>
    </row>
    <row r="34" spans="1:49" s="67" customFormat="1" ht="18" customHeight="1" x14ac:dyDescent="0.25">
      <c r="A34" s="564"/>
      <c r="B34" s="552" t="s">
        <v>102</v>
      </c>
      <c r="C34" s="553"/>
      <c r="D34" s="121"/>
      <c r="E34" s="314"/>
      <c r="F34" s="314"/>
      <c r="G34" s="314"/>
      <c r="H34" s="123"/>
      <c r="I34" s="592" t="s">
        <v>102</v>
      </c>
      <c r="J34" s="593"/>
      <c r="K34" s="121"/>
      <c r="L34" s="314"/>
      <c r="M34" s="314"/>
      <c r="N34" s="314"/>
      <c r="O34" s="333"/>
      <c r="P34" s="554" t="s">
        <v>102</v>
      </c>
      <c r="Q34" s="555"/>
      <c r="R34" s="385"/>
      <c r="S34" s="314"/>
      <c r="T34" s="314"/>
      <c r="U34" s="314"/>
      <c r="V34" s="123"/>
      <c r="W34" s="554" t="s">
        <v>102</v>
      </c>
      <c r="X34" s="555"/>
      <c r="Y34" s="121"/>
      <c r="Z34" s="314"/>
      <c r="AA34" s="314"/>
      <c r="AB34" s="314"/>
      <c r="AC34" s="122"/>
      <c r="AD34" s="554" t="s">
        <v>102</v>
      </c>
      <c r="AE34" s="555"/>
      <c r="AF34" s="121"/>
      <c r="AG34" s="314"/>
      <c r="AH34" s="314"/>
      <c r="AI34" s="314"/>
      <c r="AJ34" s="122"/>
      <c r="AL34" s="360"/>
      <c r="AM34" s="355"/>
      <c r="AN34" s="355"/>
      <c r="AO34" s="350"/>
      <c r="AP34" s="350"/>
      <c r="AQ34" s="350"/>
      <c r="AR34" s="350"/>
      <c r="AS34" s="355"/>
      <c r="AT34" s="294"/>
      <c r="AU34" s="294"/>
    </row>
    <row r="35" spans="1:49" s="47" customFormat="1" ht="18" customHeight="1" x14ac:dyDescent="0.25">
      <c r="A35" s="564"/>
      <c r="B35" s="559" t="s">
        <v>16</v>
      </c>
      <c r="C35" s="560"/>
      <c r="D35" s="124"/>
      <c r="E35" s="315"/>
      <c r="F35" s="315"/>
      <c r="G35" s="315"/>
      <c r="H35" s="126"/>
      <c r="I35" s="560" t="s">
        <v>16</v>
      </c>
      <c r="J35" s="569"/>
      <c r="K35" s="124"/>
      <c r="L35" s="315"/>
      <c r="M35" s="315"/>
      <c r="N35" s="315"/>
      <c r="O35" s="386"/>
      <c r="P35" s="552" t="s">
        <v>16</v>
      </c>
      <c r="Q35" s="553"/>
      <c r="R35" s="124"/>
      <c r="S35" s="315"/>
      <c r="T35" s="315"/>
      <c r="U35" s="315"/>
      <c r="V35" s="126"/>
      <c r="W35" s="552" t="s">
        <v>16</v>
      </c>
      <c r="X35" s="553"/>
      <c r="Y35" s="124" t="s">
        <v>103</v>
      </c>
      <c r="Z35" s="315"/>
      <c r="AA35" s="315"/>
      <c r="AB35" s="315"/>
      <c r="AC35" s="125"/>
      <c r="AD35" s="559" t="s">
        <v>16</v>
      </c>
      <c r="AE35" s="560"/>
      <c r="AF35" s="124" t="s">
        <v>103</v>
      </c>
      <c r="AG35" s="315"/>
      <c r="AH35" s="315"/>
      <c r="AI35" s="315"/>
      <c r="AJ35" s="126"/>
      <c r="AM35" s="384"/>
      <c r="AN35" s="384"/>
      <c r="AO35" s="352"/>
      <c r="AP35" s="352"/>
      <c r="AQ35" s="352"/>
      <c r="AR35" s="352"/>
      <c r="AS35" s="355"/>
      <c r="AT35" s="101"/>
      <c r="AU35" s="101"/>
    </row>
    <row r="36" spans="1:49" s="47" customFormat="1" ht="18" customHeight="1" thickBot="1" x14ac:dyDescent="0.3">
      <c r="A36" s="565"/>
      <c r="B36" s="570" t="s">
        <v>273</v>
      </c>
      <c r="C36" s="571"/>
      <c r="D36" s="128"/>
      <c r="E36" s="330"/>
      <c r="F36" s="330"/>
      <c r="G36" s="330"/>
      <c r="H36" s="131"/>
      <c r="I36" s="566" t="s">
        <v>273</v>
      </c>
      <c r="J36" s="562"/>
      <c r="K36" s="128"/>
      <c r="L36" s="330"/>
      <c r="M36" s="330"/>
      <c r="N36" s="330"/>
      <c r="O36" s="387"/>
      <c r="P36" s="567" t="s">
        <v>273</v>
      </c>
      <c r="Q36" s="568"/>
      <c r="R36" s="128"/>
      <c r="S36" s="330"/>
      <c r="T36" s="330"/>
      <c r="U36" s="330"/>
      <c r="V36" s="130"/>
      <c r="W36" s="567" t="s">
        <v>273</v>
      </c>
      <c r="X36" s="568"/>
      <c r="Y36" s="128">
        <f>Y30*70+Y31*75+Y32*25+Y33*60+Y35*45</f>
        <v>790.53571428571422</v>
      </c>
      <c r="Z36" s="330"/>
      <c r="AA36" s="330"/>
      <c r="AB36" s="330"/>
      <c r="AC36" s="129"/>
      <c r="AD36" s="561" t="s">
        <v>273</v>
      </c>
      <c r="AE36" s="562"/>
      <c r="AF36" s="128">
        <f>AF30*70+AF31*75+AF32*25+AF33*60+AF35*45</f>
        <v>721.23032849503443</v>
      </c>
      <c r="AG36" s="330"/>
      <c r="AH36" s="330"/>
      <c r="AI36" s="330"/>
      <c r="AJ36" s="131"/>
      <c r="AM36" s="101"/>
      <c r="AN36" s="101"/>
      <c r="AO36" s="101"/>
      <c r="AP36" s="101"/>
      <c r="AQ36" s="101"/>
      <c r="AR36" s="101"/>
      <c r="AS36" s="101"/>
      <c r="AT36" s="101"/>
      <c r="AU36" s="101"/>
    </row>
    <row r="37" spans="1:49" s="88" customFormat="1" ht="19.5" x14ac:dyDescent="0.3">
      <c r="A37" s="543" t="s">
        <v>108</v>
      </c>
      <c r="B37" s="543"/>
      <c r="C37" s="543"/>
      <c r="D37" s="543"/>
      <c r="E37" s="543"/>
      <c r="F37" s="543"/>
      <c r="G37" s="543"/>
      <c r="H37" s="543"/>
      <c r="I37" s="543"/>
      <c r="J37" s="543"/>
      <c r="K37" s="543"/>
      <c r="L37" s="288"/>
      <c r="M37" s="288"/>
      <c r="N37" s="288"/>
      <c r="O37" s="86"/>
      <c r="P37" s="87"/>
      <c r="Q37" s="87"/>
      <c r="R37" s="87"/>
      <c r="S37" s="87"/>
      <c r="T37" s="87"/>
      <c r="U37" s="87"/>
      <c r="V37" s="87"/>
      <c r="W37" s="87"/>
      <c r="Z37" s="87"/>
      <c r="AA37" s="87"/>
      <c r="AB37" s="87"/>
      <c r="AG37" s="87"/>
      <c r="AH37" s="87"/>
      <c r="AI37" s="87"/>
      <c r="AK37" s="132"/>
      <c r="AL37" s="132"/>
      <c r="AM37" s="132"/>
      <c r="AN37" s="353"/>
      <c r="AO37" s="353"/>
      <c r="AP37" s="353"/>
      <c r="AQ37" s="132"/>
      <c r="AR37" s="132"/>
      <c r="AS37" s="132"/>
      <c r="AT37" s="132"/>
    </row>
    <row r="38" spans="1:49" s="90" customFormat="1" ht="19.5" x14ac:dyDescent="0.25">
      <c r="A38" s="558" t="s">
        <v>109</v>
      </c>
      <c r="B38" s="558"/>
      <c r="C38" s="558"/>
      <c r="D38" s="558"/>
      <c r="E38" s="558"/>
      <c r="F38" s="558"/>
      <c r="G38" s="558"/>
      <c r="H38" s="558"/>
      <c r="I38" s="558"/>
      <c r="J38" s="558"/>
      <c r="K38" s="558"/>
      <c r="L38" s="558"/>
      <c r="M38" s="558"/>
      <c r="N38" s="558"/>
      <c r="O38" s="558"/>
      <c r="P38" s="558"/>
      <c r="Q38" s="558"/>
      <c r="R38" s="558"/>
      <c r="S38" s="558"/>
      <c r="T38" s="558"/>
      <c r="U38" s="558"/>
      <c r="V38" s="558"/>
      <c r="W38" s="558"/>
      <c r="X38" s="558"/>
      <c r="Y38" s="89"/>
      <c r="Z38" s="89"/>
      <c r="AA38" s="89"/>
      <c r="AB38" s="89"/>
      <c r="AG38" s="89"/>
      <c r="AH38" s="89"/>
      <c r="AI38" s="89"/>
      <c r="AM38" s="89"/>
      <c r="AN38" s="89"/>
      <c r="AO38" s="89"/>
      <c r="AP38" s="89"/>
      <c r="AQ38" s="89"/>
      <c r="AR38" s="89"/>
      <c r="AS38" s="89"/>
      <c r="AT38" s="89"/>
    </row>
    <row r="39" spans="1:49" s="90" customFormat="1" ht="19.5" x14ac:dyDescent="0.3">
      <c r="A39" s="91" t="s">
        <v>110</v>
      </c>
      <c r="B39" s="91"/>
      <c r="C39" s="91"/>
      <c r="E39" s="89"/>
      <c r="F39" s="89"/>
      <c r="G39" s="89"/>
      <c r="H39" s="92"/>
      <c r="I39" s="92"/>
      <c r="J39" s="92"/>
      <c r="K39" s="91"/>
      <c r="L39" s="89"/>
      <c r="M39" s="89"/>
      <c r="N39" s="89"/>
      <c r="O39" s="93"/>
      <c r="P39" s="65"/>
      <c r="Q39" s="65"/>
      <c r="R39" s="65"/>
      <c r="S39" s="89"/>
      <c r="T39" s="89"/>
      <c r="U39" s="89"/>
      <c r="V39" s="65"/>
      <c r="W39" s="64"/>
      <c r="X39" s="89"/>
      <c r="Y39" s="89"/>
      <c r="Z39" s="89"/>
      <c r="AA39" s="89"/>
      <c r="AB39" s="89"/>
      <c r="AG39" s="89"/>
      <c r="AH39" s="89"/>
      <c r="AI39" s="89"/>
      <c r="AN39" s="89"/>
      <c r="AO39" s="89"/>
      <c r="AP39" s="89"/>
    </row>
    <row r="40" spans="1:49" s="44" customFormat="1" ht="19.5" x14ac:dyDescent="0.25">
      <c r="A40" s="558"/>
      <c r="B40" s="558"/>
      <c r="C40" s="558"/>
      <c r="D40" s="558"/>
      <c r="E40" s="558"/>
      <c r="F40" s="558"/>
      <c r="G40" s="558"/>
      <c r="H40" s="558"/>
      <c r="I40" s="558"/>
      <c r="J40" s="558"/>
      <c r="K40" s="558"/>
      <c r="L40" s="558"/>
      <c r="M40" s="558"/>
      <c r="N40" s="558"/>
      <c r="O40" s="558"/>
      <c r="P40" s="558"/>
      <c r="Q40" s="558"/>
      <c r="R40" s="558"/>
      <c r="S40" s="558"/>
      <c r="T40" s="558"/>
      <c r="U40" s="558"/>
      <c r="V40" s="558"/>
      <c r="W40" s="558"/>
      <c r="X40" s="558"/>
    </row>
    <row r="41" spans="1:49" ht="19.5" x14ac:dyDescent="0.3">
      <c r="A41" s="91"/>
      <c r="B41" s="91"/>
      <c r="C41" s="91"/>
      <c r="D41" s="90"/>
      <c r="H41" s="92"/>
      <c r="I41" s="92"/>
      <c r="J41" s="92"/>
      <c r="K41" s="91"/>
      <c r="O41" s="93"/>
      <c r="P41" s="65"/>
      <c r="Q41" s="65"/>
      <c r="R41" s="65"/>
      <c r="V41" s="65"/>
      <c r="W41" s="64"/>
      <c r="X41" s="89"/>
    </row>
    <row r="42" spans="1:49" x14ac:dyDescent="0.25">
      <c r="E42" s="287"/>
      <c r="F42" s="287"/>
      <c r="G42" s="287"/>
      <c r="L42" s="287"/>
      <c r="M42" s="287"/>
      <c r="N42" s="287"/>
      <c r="S42" s="287"/>
      <c r="T42" s="287"/>
      <c r="U42" s="287"/>
      <c r="Z42" s="287"/>
      <c r="AA42" s="287"/>
      <c r="AB42" s="287"/>
      <c r="AG42" s="287"/>
      <c r="AH42" s="287"/>
      <c r="AI42" s="287"/>
      <c r="AN42" s="287"/>
      <c r="AO42" s="287"/>
      <c r="AP42" s="287"/>
    </row>
    <row r="46" spans="1:49" ht="21" x14ac:dyDescent="0.25">
      <c r="B46" s="23"/>
    </row>
    <row r="47" spans="1:49" ht="21" x14ac:dyDescent="0.25">
      <c r="B47" s="15"/>
    </row>
    <row r="48" spans="1:49" ht="21" x14ac:dyDescent="0.25">
      <c r="B48" s="15"/>
    </row>
    <row r="49" spans="2:2" x14ac:dyDescent="0.25">
      <c r="B49" s="103"/>
    </row>
  </sheetData>
  <mergeCells count="89">
    <mergeCell ref="AE18:AE21"/>
    <mergeCell ref="AD7:AD11"/>
    <mergeCell ref="AF3:AJ3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P31:Q31"/>
    <mergeCell ref="P32:Q32"/>
    <mergeCell ref="W32:X32"/>
    <mergeCell ref="AD32:AE32"/>
    <mergeCell ref="B33:C33"/>
    <mergeCell ref="I33:J33"/>
    <mergeCell ref="W33:X33"/>
    <mergeCell ref="A1:AJ1"/>
    <mergeCell ref="W2:Y2"/>
    <mergeCell ref="AD2:AF2"/>
    <mergeCell ref="A5:A6"/>
    <mergeCell ref="B5:B6"/>
    <mergeCell ref="I5:I6"/>
    <mergeCell ref="W5:W6"/>
    <mergeCell ref="AD5:AD6"/>
    <mergeCell ref="P5:P16"/>
    <mergeCell ref="A7:A11"/>
    <mergeCell ref="B7:B11"/>
    <mergeCell ref="I7:I11"/>
    <mergeCell ref="W7:W11"/>
    <mergeCell ref="B12:B16"/>
    <mergeCell ref="I12:I16"/>
    <mergeCell ref="W12:W16"/>
    <mergeCell ref="A12:A16"/>
    <mergeCell ref="W29:X29"/>
    <mergeCell ref="AD29:AE29"/>
    <mergeCell ref="AD22:AD26"/>
    <mergeCell ref="P29:Q29"/>
    <mergeCell ref="W17:W21"/>
    <mergeCell ref="C18:C21"/>
    <mergeCell ref="J18:J21"/>
    <mergeCell ref="Q18:Q21"/>
    <mergeCell ref="P17:P21"/>
    <mergeCell ref="AD12:AD16"/>
    <mergeCell ref="A17:A21"/>
    <mergeCell ref="B17:B21"/>
    <mergeCell ref="I17:I21"/>
    <mergeCell ref="AD17:AD21"/>
    <mergeCell ref="X18:X21"/>
    <mergeCell ref="A38:X38"/>
    <mergeCell ref="A40:X40"/>
    <mergeCell ref="A22:A26"/>
    <mergeCell ref="B22:B26"/>
    <mergeCell ref="I22:I26"/>
    <mergeCell ref="W22:W26"/>
    <mergeCell ref="A29:A36"/>
    <mergeCell ref="B29:C29"/>
    <mergeCell ref="I29:J29"/>
    <mergeCell ref="B30:C30"/>
    <mergeCell ref="I30:J30"/>
    <mergeCell ref="P30:Q30"/>
    <mergeCell ref="W30:X30"/>
    <mergeCell ref="A37:K37"/>
    <mergeCell ref="I35:J35"/>
    <mergeCell ref="P35:Q35"/>
    <mergeCell ref="AD30:AE30"/>
    <mergeCell ref="B31:C31"/>
    <mergeCell ref="P22:P26"/>
    <mergeCell ref="B36:C36"/>
    <mergeCell ref="I36:J36"/>
    <mergeCell ref="P36:Q36"/>
    <mergeCell ref="W36:X36"/>
    <mergeCell ref="AD36:AE36"/>
    <mergeCell ref="B34:C34"/>
    <mergeCell ref="I34:J34"/>
    <mergeCell ref="P34:Q34"/>
    <mergeCell ref="W34:X34"/>
    <mergeCell ref="AD34:AE34"/>
    <mergeCell ref="B35:C35"/>
    <mergeCell ref="W31:X31"/>
    <mergeCell ref="AD31:AE31"/>
    <mergeCell ref="W35:X35"/>
    <mergeCell ref="AD35:AE35"/>
    <mergeCell ref="B32:C32"/>
    <mergeCell ref="I32:J32"/>
    <mergeCell ref="P33:Q33"/>
    <mergeCell ref="AD33:AE3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6"/>
  <sheetViews>
    <sheetView zoomScale="85" zoomScaleNormal="85" workbookViewId="0">
      <selection activeCell="I32" sqref="I32:J32"/>
    </sheetView>
  </sheetViews>
  <sheetFormatPr defaultRowHeight="16.5" x14ac:dyDescent="0.25"/>
  <cols>
    <col min="1" max="3" width="9" style="67"/>
    <col min="4" max="4" width="9.625" style="67" customWidth="1"/>
    <col min="5" max="7" width="5.625" style="67" hidden="1" customWidth="1"/>
    <col min="8" max="8" width="5.625" style="67" customWidth="1"/>
    <col min="9" max="11" width="9" style="67"/>
    <col min="12" max="14" width="5.625" style="67" hidden="1" customWidth="1"/>
    <col min="15" max="15" width="5.625" style="67" customWidth="1"/>
    <col min="16" max="18" width="9" style="67"/>
    <col min="19" max="21" width="5.625" style="67" hidden="1" customWidth="1"/>
    <col min="22" max="22" width="5.625" style="67" customWidth="1"/>
    <col min="23" max="25" width="9" style="67"/>
    <col min="26" max="28" width="5.625" style="67" hidden="1" customWidth="1"/>
    <col min="29" max="29" width="5.625" style="67" customWidth="1"/>
    <col min="30" max="32" width="9" style="67"/>
    <col min="33" max="35" width="5.625" style="67" hidden="1" customWidth="1"/>
    <col min="36" max="36" width="5.625" style="67" customWidth="1"/>
    <col min="37" max="16384" width="9" style="67"/>
  </cols>
  <sheetData>
    <row r="1" spans="1:62" s="8" customFormat="1" ht="28.5" customHeight="1" x14ac:dyDescent="0.25">
      <c r="A1" s="528" t="s">
        <v>454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218"/>
      <c r="AL1" s="218"/>
      <c r="AM1" s="218"/>
      <c r="AN1" s="218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</row>
    <row r="2" spans="1:62" ht="17.25" thickBot="1" x14ac:dyDescent="0.3">
      <c r="A2" s="161" t="s">
        <v>215</v>
      </c>
      <c r="B2" s="162"/>
      <c r="C2" s="162"/>
      <c r="D2" s="162"/>
      <c r="E2" s="287"/>
      <c r="F2" s="287"/>
      <c r="G2" s="287"/>
      <c r="H2" s="162"/>
      <c r="I2" s="162"/>
      <c r="J2" s="162"/>
      <c r="K2" s="162"/>
      <c r="L2" s="287"/>
      <c r="M2" s="287"/>
      <c r="N2" s="287"/>
      <c r="O2" s="162"/>
      <c r="P2" s="162"/>
      <c r="Q2" s="162"/>
      <c r="R2" s="162"/>
      <c r="S2" s="287"/>
      <c r="T2" s="287"/>
      <c r="U2" s="287"/>
      <c r="V2" s="162"/>
      <c r="W2" s="653" t="s">
        <v>145</v>
      </c>
      <c r="X2" s="654"/>
      <c r="Y2" s="654"/>
      <c r="Z2" s="287"/>
      <c r="AA2" s="287"/>
      <c r="AB2" s="287"/>
      <c r="AC2" s="162"/>
      <c r="AD2" s="653" t="s">
        <v>146</v>
      </c>
      <c r="AE2" s="653"/>
      <c r="AF2" s="653"/>
      <c r="AG2" s="287"/>
      <c r="AH2" s="287"/>
      <c r="AI2" s="287"/>
      <c r="AJ2" s="162"/>
    </row>
    <row r="3" spans="1:62" s="104" customFormat="1" ht="24" customHeight="1" thickBot="1" x14ac:dyDescent="0.3">
      <c r="A3" s="306" t="s">
        <v>239</v>
      </c>
      <c r="B3" s="536" t="s">
        <v>265</v>
      </c>
      <c r="C3" s="537"/>
      <c r="D3" s="533" t="s">
        <v>240</v>
      </c>
      <c r="E3" s="534"/>
      <c r="F3" s="534"/>
      <c r="G3" s="534"/>
      <c r="H3" s="535"/>
      <c r="I3" s="536">
        <v>45342</v>
      </c>
      <c r="J3" s="537"/>
      <c r="K3" s="533" t="s">
        <v>241</v>
      </c>
      <c r="L3" s="534"/>
      <c r="M3" s="534"/>
      <c r="N3" s="534"/>
      <c r="O3" s="535"/>
      <c r="P3" s="536" t="s">
        <v>266</v>
      </c>
      <c r="Q3" s="537"/>
      <c r="R3" s="585" t="s">
        <v>242</v>
      </c>
      <c r="S3" s="586"/>
      <c r="T3" s="586"/>
      <c r="U3" s="586"/>
      <c r="V3" s="587"/>
      <c r="W3" s="536">
        <v>45344</v>
      </c>
      <c r="X3" s="537"/>
      <c r="Y3" s="533" t="s">
        <v>243</v>
      </c>
      <c r="Z3" s="534"/>
      <c r="AA3" s="534"/>
      <c r="AB3" s="534"/>
      <c r="AC3" s="535"/>
      <c r="AD3" s="536">
        <v>45345</v>
      </c>
      <c r="AE3" s="537"/>
      <c r="AF3" s="525" t="s">
        <v>13</v>
      </c>
      <c r="AG3" s="526"/>
      <c r="AH3" s="526"/>
      <c r="AI3" s="526"/>
      <c r="AJ3" s="527"/>
      <c r="AK3" s="307"/>
      <c r="AL3" s="308"/>
      <c r="AM3" s="94"/>
      <c r="AN3" s="303"/>
      <c r="AO3" s="290"/>
      <c r="AP3" s="309"/>
      <c r="AQ3" s="309"/>
      <c r="AR3" s="46"/>
      <c r="AS3" s="46"/>
      <c r="AT3" s="46"/>
      <c r="AU3" s="157"/>
      <c r="AV3" s="305"/>
      <c r="AW3" s="305"/>
      <c r="AX3" s="310"/>
      <c r="AY3" s="310"/>
      <c r="AZ3" s="156"/>
      <c r="BA3" s="305"/>
      <c r="BB3" s="309"/>
    </row>
    <row r="4" spans="1:62" x14ac:dyDescent="0.25">
      <c r="A4" s="163" t="s">
        <v>147</v>
      </c>
      <c r="B4" s="164" t="s">
        <v>216</v>
      </c>
      <c r="C4" s="165" t="s">
        <v>148</v>
      </c>
      <c r="D4" s="165" t="s">
        <v>217</v>
      </c>
      <c r="E4" s="316" t="s">
        <v>244</v>
      </c>
      <c r="F4" s="316" t="s">
        <v>245</v>
      </c>
      <c r="G4" s="316" t="s">
        <v>246</v>
      </c>
      <c r="H4" s="235" t="s">
        <v>218</v>
      </c>
      <c r="I4" s="1" t="s">
        <v>216</v>
      </c>
      <c r="J4" s="165" t="s">
        <v>148</v>
      </c>
      <c r="K4" s="2" t="s">
        <v>217</v>
      </c>
      <c r="L4" s="316" t="s">
        <v>244</v>
      </c>
      <c r="M4" s="316" t="s">
        <v>245</v>
      </c>
      <c r="N4" s="316" t="s">
        <v>246</v>
      </c>
      <c r="O4" s="235" t="s">
        <v>218</v>
      </c>
      <c r="P4" s="1" t="s">
        <v>216</v>
      </c>
      <c r="Q4" s="166" t="s">
        <v>148</v>
      </c>
      <c r="R4" s="10" t="s">
        <v>217</v>
      </c>
      <c r="S4" s="316" t="s">
        <v>244</v>
      </c>
      <c r="T4" s="316" t="s">
        <v>245</v>
      </c>
      <c r="U4" s="316" t="s">
        <v>246</v>
      </c>
      <c r="V4" s="236" t="s">
        <v>218</v>
      </c>
      <c r="W4" s="4" t="s">
        <v>216</v>
      </c>
      <c r="X4" s="165" t="s">
        <v>148</v>
      </c>
      <c r="Y4" s="2" t="s">
        <v>217</v>
      </c>
      <c r="Z4" s="316" t="s">
        <v>244</v>
      </c>
      <c r="AA4" s="316" t="s">
        <v>245</v>
      </c>
      <c r="AB4" s="316" t="s">
        <v>246</v>
      </c>
      <c r="AC4" s="237" t="s">
        <v>218</v>
      </c>
      <c r="AD4" s="164" t="s">
        <v>216</v>
      </c>
      <c r="AE4" s="165" t="s">
        <v>148</v>
      </c>
      <c r="AF4" s="165" t="s">
        <v>217</v>
      </c>
      <c r="AG4" s="316" t="s">
        <v>244</v>
      </c>
      <c r="AH4" s="316" t="s">
        <v>245</v>
      </c>
      <c r="AI4" s="316" t="s">
        <v>246</v>
      </c>
      <c r="AJ4" s="235" t="s">
        <v>218</v>
      </c>
    </row>
    <row r="5" spans="1:62" ht="17.100000000000001" customHeight="1" x14ac:dyDescent="0.25">
      <c r="A5" s="645" t="s">
        <v>7</v>
      </c>
      <c r="B5" s="531" t="s">
        <v>149</v>
      </c>
      <c r="C5" s="80" t="s">
        <v>150</v>
      </c>
      <c r="D5" s="6">
        <v>100</v>
      </c>
      <c r="E5" s="317">
        <f>D5/20</f>
        <v>5</v>
      </c>
      <c r="F5" s="317"/>
      <c r="G5" s="317"/>
      <c r="H5" s="248"/>
      <c r="I5" s="531" t="s">
        <v>151</v>
      </c>
      <c r="J5" s="80" t="s">
        <v>150</v>
      </c>
      <c r="K5" s="44">
        <v>80</v>
      </c>
      <c r="L5" s="317">
        <f>K5/20</f>
        <v>4</v>
      </c>
      <c r="M5" s="317"/>
      <c r="N5" s="317"/>
      <c r="O5" s="248"/>
      <c r="P5" s="643" t="s">
        <v>331</v>
      </c>
      <c r="Q5" s="33" t="s">
        <v>332</v>
      </c>
      <c r="R5" s="33">
        <v>160</v>
      </c>
      <c r="S5" s="33">
        <f>R5/30</f>
        <v>5.333333333333333</v>
      </c>
      <c r="T5" s="33"/>
      <c r="U5" s="33"/>
      <c r="V5" s="446"/>
      <c r="W5" s="531" t="s">
        <v>151</v>
      </c>
      <c r="X5" s="53" t="s">
        <v>150</v>
      </c>
      <c r="Y5" s="53">
        <v>80</v>
      </c>
      <c r="Z5" s="317">
        <f>Y5/20</f>
        <v>4</v>
      </c>
      <c r="AA5" s="317"/>
      <c r="AB5" s="317"/>
      <c r="AC5" s="250"/>
      <c r="AD5" s="531" t="s">
        <v>135</v>
      </c>
      <c r="AE5" s="53" t="s">
        <v>136</v>
      </c>
      <c r="AF5" s="53">
        <v>100</v>
      </c>
      <c r="AG5" s="317">
        <f>AF5/20</f>
        <v>5</v>
      </c>
      <c r="AH5" s="317"/>
      <c r="AI5" s="317"/>
      <c r="AJ5" s="248"/>
    </row>
    <row r="6" spans="1:62" ht="17.100000000000001" customHeight="1" x14ac:dyDescent="0.25">
      <c r="A6" s="645"/>
      <c r="B6" s="532"/>
      <c r="C6" s="80"/>
      <c r="D6" s="160"/>
      <c r="E6" s="317"/>
      <c r="F6" s="317"/>
      <c r="G6" s="317"/>
      <c r="H6" s="248"/>
      <c r="I6" s="532"/>
      <c r="J6" s="160" t="s">
        <v>152</v>
      </c>
      <c r="K6" s="33">
        <v>20</v>
      </c>
      <c r="L6" s="317">
        <f>K6/20</f>
        <v>1</v>
      </c>
      <c r="M6" s="317"/>
      <c r="N6" s="317"/>
      <c r="O6" s="248"/>
      <c r="P6" s="644"/>
      <c r="Q6" s="29"/>
      <c r="R6" s="29"/>
      <c r="S6" s="33"/>
      <c r="T6" s="33"/>
      <c r="U6" s="139"/>
      <c r="V6" s="447"/>
      <c r="W6" s="532"/>
      <c r="X6" s="6" t="s">
        <v>152</v>
      </c>
      <c r="Y6" s="53">
        <v>20</v>
      </c>
      <c r="Z6" s="317">
        <f>Y6/20</f>
        <v>1</v>
      </c>
      <c r="AA6" s="317"/>
      <c r="AB6" s="317"/>
      <c r="AC6" s="250"/>
      <c r="AD6" s="532"/>
      <c r="AE6" s="53"/>
      <c r="AF6" s="53"/>
      <c r="AG6" s="317"/>
      <c r="AH6" s="317"/>
      <c r="AI6" s="317"/>
      <c r="AJ6" s="248"/>
    </row>
    <row r="7" spans="1:62" ht="17.100000000000001" customHeight="1" x14ac:dyDescent="0.25">
      <c r="A7" s="645" t="s">
        <v>8</v>
      </c>
      <c r="B7" s="522" t="s">
        <v>418</v>
      </c>
      <c r="C7" s="6" t="s">
        <v>117</v>
      </c>
      <c r="D7" s="6">
        <v>80</v>
      </c>
      <c r="E7" s="317"/>
      <c r="F7" s="318">
        <f>D7*0.8/35</f>
        <v>1.8285714285714285</v>
      </c>
      <c r="G7" s="318"/>
      <c r="H7" s="247"/>
      <c r="I7" s="647" t="s">
        <v>153</v>
      </c>
      <c r="J7" s="159" t="s">
        <v>154</v>
      </c>
      <c r="K7" s="159">
        <v>75</v>
      </c>
      <c r="L7" s="318"/>
      <c r="M7" s="318">
        <f>K7/35</f>
        <v>2.1428571428571428</v>
      </c>
      <c r="N7" s="318"/>
      <c r="O7" s="248"/>
      <c r="P7" s="589" t="s">
        <v>356</v>
      </c>
      <c r="Q7" s="29" t="s">
        <v>24</v>
      </c>
      <c r="R7" s="29">
        <v>15</v>
      </c>
      <c r="S7" s="53"/>
      <c r="T7" s="53"/>
      <c r="U7" s="53">
        <f>R7*0.66/100</f>
        <v>9.9000000000000005E-2</v>
      </c>
      <c r="V7" s="448"/>
      <c r="W7" s="588" t="s">
        <v>338</v>
      </c>
      <c r="X7" s="29" t="s">
        <v>155</v>
      </c>
      <c r="Y7" s="29">
        <v>90</v>
      </c>
      <c r="Z7" s="318"/>
      <c r="AA7" s="318">
        <f>Y7*0.5/35</f>
        <v>1.2857142857142858</v>
      </c>
      <c r="AB7" s="318"/>
      <c r="AC7" s="250"/>
      <c r="AD7" s="588" t="s">
        <v>156</v>
      </c>
      <c r="AE7" s="29" t="s">
        <v>341</v>
      </c>
      <c r="AF7" s="29">
        <v>75</v>
      </c>
      <c r="AG7" s="318"/>
      <c r="AH7" s="318">
        <f>AF7*0.8/35</f>
        <v>1.7142857142857142</v>
      </c>
      <c r="AI7" s="318"/>
      <c r="AJ7" s="248"/>
    </row>
    <row r="8" spans="1:62" ht="17.100000000000001" customHeight="1" x14ac:dyDescent="0.25">
      <c r="A8" s="646"/>
      <c r="B8" s="523"/>
      <c r="C8" s="6" t="s">
        <v>44</v>
      </c>
      <c r="D8" s="6">
        <v>30</v>
      </c>
      <c r="E8" s="317"/>
      <c r="F8" s="319"/>
      <c r="G8" s="318">
        <f>D8/100</f>
        <v>0.3</v>
      </c>
      <c r="H8" s="247"/>
      <c r="I8" s="648"/>
      <c r="J8" s="159" t="s">
        <v>157</v>
      </c>
      <c r="K8" s="159">
        <v>40</v>
      </c>
      <c r="L8" s="319"/>
      <c r="M8" s="319"/>
      <c r="N8" s="318">
        <f>K8/100</f>
        <v>0.4</v>
      </c>
      <c r="O8" s="248"/>
      <c r="P8" s="589"/>
      <c r="Q8" s="29" t="s">
        <v>117</v>
      </c>
      <c r="R8" s="29">
        <v>20</v>
      </c>
      <c r="S8" s="139"/>
      <c r="T8" s="139">
        <f>R8*0.8/35</f>
        <v>0.45714285714285713</v>
      </c>
      <c r="U8" s="139"/>
      <c r="V8" s="448"/>
      <c r="W8" s="650"/>
      <c r="X8" s="33" t="s">
        <v>339</v>
      </c>
      <c r="Y8" s="29">
        <v>20</v>
      </c>
      <c r="Z8" s="319"/>
      <c r="AA8" s="319"/>
      <c r="AB8" s="318">
        <f>Y8/100</f>
        <v>0.2</v>
      </c>
      <c r="AC8" s="250"/>
      <c r="AD8" s="589"/>
      <c r="AE8" s="33" t="s">
        <v>36</v>
      </c>
      <c r="AF8" s="29">
        <v>20</v>
      </c>
      <c r="AG8" s="319"/>
      <c r="AH8" s="319"/>
      <c r="AI8" s="318">
        <f>AF8/100</f>
        <v>0.2</v>
      </c>
      <c r="AJ8" s="248"/>
    </row>
    <row r="9" spans="1:62" ht="17.100000000000001" customHeight="1" x14ac:dyDescent="0.25">
      <c r="A9" s="646"/>
      <c r="B9" s="523"/>
      <c r="C9" s="6" t="s">
        <v>430</v>
      </c>
      <c r="D9" s="6">
        <v>5</v>
      </c>
      <c r="E9" s="317"/>
      <c r="F9" s="318"/>
      <c r="G9" s="319"/>
      <c r="H9" s="247"/>
      <c r="I9" s="648"/>
      <c r="J9" s="159" t="s">
        <v>431</v>
      </c>
      <c r="K9" s="159">
        <v>1</v>
      </c>
      <c r="L9" s="319"/>
      <c r="M9" s="318"/>
      <c r="N9" s="319"/>
      <c r="O9" s="248"/>
      <c r="P9" s="589"/>
      <c r="Q9" s="404" t="s">
        <v>37</v>
      </c>
      <c r="R9" s="449">
        <v>20</v>
      </c>
      <c r="S9" s="139"/>
      <c r="T9" s="139"/>
      <c r="U9" s="139">
        <f>R9/100</f>
        <v>0.2</v>
      </c>
      <c r="V9" s="448"/>
      <c r="W9" s="650"/>
      <c r="X9" s="29" t="s">
        <v>340</v>
      </c>
      <c r="Y9" s="167">
        <v>20</v>
      </c>
      <c r="Z9" s="319"/>
      <c r="AA9" s="318"/>
      <c r="AB9" s="318">
        <f>Y9/100</f>
        <v>0.2</v>
      </c>
      <c r="AC9" s="250"/>
      <c r="AD9" s="589"/>
      <c r="AE9" s="29" t="s">
        <v>158</v>
      </c>
      <c r="AF9" s="29">
        <v>20</v>
      </c>
      <c r="AG9" s="319"/>
      <c r="AH9" s="318"/>
      <c r="AI9" s="319">
        <f>AF9/100</f>
        <v>0.2</v>
      </c>
      <c r="AJ9" s="248"/>
    </row>
    <row r="10" spans="1:62" ht="17.100000000000001" customHeight="1" x14ac:dyDescent="0.25">
      <c r="A10" s="646"/>
      <c r="B10" s="523"/>
      <c r="C10" s="6"/>
      <c r="D10" s="81"/>
      <c r="E10" s="317"/>
      <c r="F10" s="318"/>
      <c r="G10" s="319"/>
      <c r="H10" s="247"/>
      <c r="I10" s="648"/>
      <c r="J10" s="159"/>
      <c r="K10" s="159"/>
      <c r="L10" s="320"/>
      <c r="M10" s="318"/>
      <c r="N10" s="319"/>
      <c r="O10" s="248"/>
      <c r="P10" s="589"/>
      <c r="Q10" s="139" t="s">
        <v>420</v>
      </c>
      <c r="R10" s="139">
        <v>10</v>
      </c>
      <c r="S10" s="139"/>
      <c r="T10" s="139"/>
      <c r="U10" s="139"/>
      <c r="V10" s="448"/>
      <c r="W10" s="650"/>
      <c r="X10" s="29"/>
      <c r="Y10" s="29"/>
      <c r="Z10" s="320"/>
      <c r="AA10" s="318"/>
      <c r="AB10" s="319"/>
      <c r="AC10" s="250"/>
      <c r="AD10" s="589"/>
      <c r="AE10" s="134"/>
      <c r="AF10" s="29"/>
      <c r="AG10" s="320"/>
      <c r="AH10" s="318"/>
      <c r="AI10" s="319"/>
      <c r="AJ10" s="248"/>
    </row>
    <row r="11" spans="1:62" ht="17.100000000000001" customHeight="1" x14ac:dyDescent="0.25">
      <c r="A11" s="646"/>
      <c r="B11" s="524"/>
      <c r="C11" s="6"/>
      <c r="D11" s="6"/>
      <c r="E11" s="317"/>
      <c r="F11" s="318"/>
      <c r="G11" s="319"/>
      <c r="H11" s="247"/>
      <c r="I11" s="649"/>
      <c r="J11" s="159"/>
      <c r="K11" s="159"/>
      <c r="L11" s="318"/>
      <c r="M11" s="318"/>
      <c r="N11" s="319"/>
      <c r="O11" s="248"/>
      <c r="P11" s="590"/>
      <c r="Q11" s="139" t="s">
        <v>436</v>
      </c>
      <c r="R11" s="139">
        <v>2</v>
      </c>
      <c r="S11" s="139"/>
      <c r="T11" s="139"/>
      <c r="U11" s="139"/>
      <c r="V11" s="448"/>
      <c r="W11" s="651"/>
      <c r="X11" s="29"/>
      <c r="Y11" s="29"/>
      <c r="Z11" s="318"/>
      <c r="AA11" s="318"/>
      <c r="AB11" s="319"/>
      <c r="AC11" s="250"/>
      <c r="AD11" s="590"/>
      <c r="AE11" s="134"/>
      <c r="AF11" s="29"/>
      <c r="AG11" s="318"/>
      <c r="AH11" s="318"/>
      <c r="AI11" s="319"/>
      <c r="AJ11" s="248"/>
    </row>
    <row r="12" spans="1:62" ht="17.100000000000001" customHeight="1" x14ac:dyDescent="0.25">
      <c r="A12" s="645" t="s">
        <v>160</v>
      </c>
      <c r="B12" s="589" t="s">
        <v>124</v>
      </c>
      <c r="C12" s="53" t="s">
        <v>125</v>
      </c>
      <c r="D12" s="133">
        <v>45</v>
      </c>
      <c r="E12" s="321"/>
      <c r="F12" s="323">
        <f>D12/55</f>
        <v>0.81818181818181823</v>
      </c>
      <c r="G12" s="323"/>
      <c r="H12" s="248"/>
      <c r="I12" s="652" t="s">
        <v>162</v>
      </c>
      <c r="J12" s="53" t="s">
        <v>28</v>
      </c>
      <c r="K12" s="53">
        <v>15</v>
      </c>
      <c r="L12" s="321"/>
      <c r="M12" s="322"/>
      <c r="N12" s="323">
        <f>K12/100</f>
        <v>0.15</v>
      </c>
      <c r="O12" s="250"/>
      <c r="P12" s="588" t="s">
        <v>333</v>
      </c>
      <c r="Q12" s="139" t="s">
        <v>334</v>
      </c>
      <c r="R12" s="139">
        <v>60</v>
      </c>
      <c r="S12" s="33"/>
      <c r="T12" s="33">
        <f>R12/35</f>
        <v>1.7142857142857142</v>
      </c>
      <c r="U12" s="139"/>
      <c r="V12" s="406"/>
      <c r="W12" s="588" t="s">
        <v>328</v>
      </c>
      <c r="X12" s="141" t="s">
        <v>437</v>
      </c>
      <c r="Y12" s="140">
        <v>55</v>
      </c>
      <c r="Z12" s="321"/>
      <c r="AA12" s="321">
        <f>Y12/40</f>
        <v>1.375</v>
      </c>
      <c r="AB12" s="323"/>
      <c r="AC12" s="248"/>
      <c r="AD12" s="642" t="s">
        <v>432</v>
      </c>
      <c r="AE12" s="7" t="s">
        <v>24</v>
      </c>
      <c r="AF12" s="53">
        <v>5</v>
      </c>
      <c r="AG12" s="321"/>
      <c r="AH12" s="322"/>
      <c r="AI12" s="323">
        <f>AF12/100</f>
        <v>0.05</v>
      </c>
      <c r="AJ12" s="248"/>
      <c r="AK12" s="609"/>
      <c r="AL12" s="227"/>
      <c r="AM12" s="228"/>
    </row>
    <row r="13" spans="1:62" ht="17.100000000000001" customHeight="1" x14ac:dyDescent="0.25">
      <c r="A13" s="646"/>
      <c r="B13" s="589"/>
      <c r="C13" s="53" t="s">
        <v>116</v>
      </c>
      <c r="D13" s="53">
        <v>30</v>
      </c>
      <c r="E13" s="323"/>
      <c r="F13" s="323"/>
      <c r="G13" s="323">
        <f>D13/100</f>
        <v>0.3</v>
      </c>
      <c r="H13" s="248"/>
      <c r="I13" s="639"/>
      <c r="J13" s="212" t="s">
        <v>165</v>
      </c>
      <c r="K13" s="167">
        <v>25</v>
      </c>
      <c r="L13" s="321">
        <f>K13/70</f>
        <v>0.35714285714285715</v>
      </c>
      <c r="M13" s="323"/>
      <c r="N13" s="323"/>
      <c r="O13" s="250"/>
      <c r="P13" s="589"/>
      <c r="Q13" s="232" t="s">
        <v>335</v>
      </c>
      <c r="R13" s="29"/>
      <c r="S13" s="33"/>
      <c r="T13" s="139"/>
      <c r="U13" s="33"/>
      <c r="V13" s="406"/>
      <c r="W13" s="589"/>
      <c r="X13" s="238" t="s">
        <v>330</v>
      </c>
      <c r="Y13" s="141">
        <v>25</v>
      </c>
      <c r="Z13" s="321">
        <f>Y13/35</f>
        <v>0.7142857142857143</v>
      </c>
      <c r="AA13" s="323"/>
      <c r="AB13" s="323"/>
      <c r="AC13" s="248"/>
      <c r="AD13" s="642"/>
      <c r="AE13" s="6" t="s">
        <v>164</v>
      </c>
      <c r="AF13" s="53">
        <v>70</v>
      </c>
      <c r="AG13" s="321"/>
      <c r="AH13" s="323">
        <f>AF13/140</f>
        <v>0.5</v>
      </c>
      <c r="AI13" s="323"/>
      <c r="AJ13" s="248"/>
      <c r="AK13" s="609"/>
      <c r="AL13" s="229"/>
      <c r="AM13" s="227"/>
    </row>
    <row r="14" spans="1:62" ht="17.100000000000001" customHeight="1" x14ac:dyDescent="0.25">
      <c r="A14" s="646"/>
      <c r="B14" s="589"/>
      <c r="C14" s="29" t="s">
        <v>123</v>
      </c>
      <c r="D14" s="33">
        <v>20</v>
      </c>
      <c r="E14" s="320"/>
      <c r="F14" s="318"/>
      <c r="G14" s="319">
        <f>D14/100</f>
        <v>0.2</v>
      </c>
      <c r="H14" s="248"/>
      <c r="I14" s="639"/>
      <c r="J14" s="7" t="s">
        <v>24</v>
      </c>
      <c r="K14" s="6">
        <v>10</v>
      </c>
      <c r="L14" s="323"/>
      <c r="M14" s="323"/>
      <c r="N14" s="323"/>
      <c r="O14" s="250"/>
      <c r="P14" s="589"/>
      <c r="Q14" s="404" t="s">
        <v>337</v>
      </c>
      <c r="R14" s="449">
        <v>20</v>
      </c>
      <c r="S14" s="33"/>
      <c r="T14" s="33"/>
      <c r="U14" s="139">
        <f>R14/100</f>
        <v>0.2</v>
      </c>
      <c r="V14" s="406"/>
      <c r="W14" s="589"/>
      <c r="X14" s="7" t="s">
        <v>329</v>
      </c>
      <c r="Y14" s="29" t="s">
        <v>25</v>
      </c>
      <c r="Z14" s="323"/>
      <c r="AA14" s="323"/>
      <c r="AB14" s="323"/>
      <c r="AC14" s="248"/>
      <c r="AD14" s="642"/>
      <c r="AE14" s="53" t="s">
        <v>210</v>
      </c>
      <c r="AF14" s="53">
        <v>12</v>
      </c>
      <c r="AG14" s="323"/>
      <c r="AH14" s="323">
        <f>AF14*0.8/35</f>
        <v>0.2742857142857143</v>
      </c>
      <c r="AI14" s="323"/>
      <c r="AJ14" s="248"/>
      <c r="AK14" s="609"/>
      <c r="AL14" s="42"/>
      <c r="AM14" s="227"/>
    </row>
    <row r="15" spans="1:62" ht="17.100000000000001" customHeight="1" x14ac:dyDescent="0.25">
      <c r="A15" s="646"/>
      <c r="B15" s="589"/>
      <c r="C15" s="53"/>
      <c r="D15" s="109"/>
      <c r="E15" s="324"/>
      <c r="F15" s="323"/>
      <c r="G15" s="323"/>
      <c r="H15" s="248"/>
      <c r="I15" s="639"/>
      <c r="J15" s="53" t="s">
        <v>161</v>
      </c>
      <c r="K15" s="168">
        <v>26</v>
      </c>
      <c r="L15" s="321">
        <f>K15/100</f>
        <v>0.26</v>
      </c>
      <c r="M15" s="323"/>
      <c r="N15" s="323">
        <f t="shared" ref="N15" si="0">K15/100</f>
        <v>0.26</v>
      </c>
      <c r="O15" s="250"/>
      <c r="P15" s="589"/>
      <c r="Q15" s="29"/>
      <c r="R15" s="33"/>
      <c r="S15" s="33"/>
      <c r="T15" s="139"/>
      <c r="U15" s="33"/>
      <c r="V15" s="406"/>
      <c r="W15" s="589"/>
      <c r="X15" s="239"/>
      <c r="Y15" s="140"/>
      <c r="Z15" s="324"/>
      <c r="AA15" s="323"/>
      <c r="AB15" s="323"/>
      <c r="AC15" s="248"/>
      <c r="AD15" s="642"/>
      <c r="AE15" s="7" t="s">
        <v>21</v>
      </c>
      <c r="AF15" s="33">
        <v>20</v>
      </c>
      <c r="AG15" s="72"/>
      <c r="AH15" s="72"/>
      <c r="AI15" s="139">
        <f>AF15/100</f>
        <v>0.2</v>
      </c>
      <c r="AJ15" s="248"/>
      <c r="AK15" s="609"/>
      <c r="AL15" s="230"/>
      <c r="AM15" s="228"/>
    </row>
    <row r="16" spans="1:62" ht="17.100000000000001" customHeight="1" x14ac:dyDescent="0.25">
      <c r="A16" s="646"/>
      <c r="B16" s="590"/>
      <c r="C16" s="85"/>
      <c r="D16" s="133"/>
      <c r="E16" s="324"/>
      <c r="F16" s="324"/>
      <c r="G16" s="324"/>
      <c r="H16" s="248"/>
      <c r="I16" s="640"/>
      <c r="J16" s="80"/>
      <c r="K16" s="53"/>
      <c r="L16" s="324"/>
      <c r="M16" s="324"/>
      <c r="N16" s="324"/>
      <c r="O16" s="250"/>
      <c r="P16" s="590"/>
      <c r="Q16" s="29"/>
      <c r="R16" s="33"/>
      <c r="S16" s="33"/>
      <c r="T16" s="33"/>
      <c r="U16" s="139"/>
      <c r="V16" s="39"/>
      <c r="W16" s="590"/>
      <c r="X16" s="135"/>
      <c r="Y16" s="53"/>
      <c r="Z16" s="324"/>
      <c r="AA16" s="324"/>
      <c r="AB16" s="324"/>
      <c r="AC16" s="248"/>
      <c r="AD16" s="642"/>
      <c r="AE16" s="6"/>
      <c r="AF16" s="53"/>
      <c r="AG16" s="324"/>
      <c r="AH16" s="324"/>
      <c r="AI16" s="324"/>
      <c r="AJ16" s="248"/>
      <c r="AK16" s="609"/>
      <c r="AL16" s="231"/>
      <c r="AM16" s="219"/>
    </row>
    <row r="17" spans="1:49" ht="17.100000000000001" customHeight="1" x14ac:dyDescent="0.25">
      <c r="A17" s="645" t="s">
        <v>167</v>
      </c>
      <c r="B17" s="629" t="s">
        <v>142</v>
      </c>
      <c r="C17" s="6" t="s">
        <v>168</v>
      </c>
      <c r="D17" s="6">
        <v>75</v>
      </c>
      <c r="E17" s="325"/>
      <c r="F17" s="325"/>
      <c r="G17" s="318">
        <f>D17/100</f>
        <v>0.75</v>
      </c>
      <c r="H17" s="248"/>
      <c r="I17" s="594" t="s">
        <v>140</v>
      </c>
      <c r="J17" s="29" t="s">
        <v>141</v>
      </c>
      <c r="K17" s="33">
        <v>75</v>
      </c>
      <c r="L17" s="325"/>
      <c r="M17" s="325"/>
      <c r="N17" s="318">
        <f>K17/100</f>
        <v>0.75</v>
      </c>
      <c r="O17" s="248"/>
      <c r="P17" s="594" t="s">
        <v>39</v>
      </c>
      <c r="Q17" s="29" t="s">
        <v>14</v>
      </c>
      <c r="R17" s="29">
        <v>75</v>
      </c>
      <c r="S17" s="146"/>
      <c r="T17" s="139"/>
      <c r="U17" s="139">
        <f>R17/100</f>
        <v>0.75</v>
      </c>
      <c r="V17" s="39"/>
      <c r="W17" s="594" t="s">
        <v>169</v>
      </c>
      <c r="X17" s="29" t="s">
        <v>141</v>
      </c>
      <c r="Y17" s="33">
        <v>75</v>
      </c>
      <c r="Z17" s="325"/>
      <c r="AA17" s="325"/>
      <c r="AB17" s="318">
        <f>Y17/100</f>
        <v>0.75</v>
      </c>
      <c r="AC17" s="250"/>
      <c r="AD17" s="629" t="s">
        <v>142</v>
      </c>
      <c r="AE17" s="29" t="s">
        <v>141</v>
      </c>
      <c r="AF17" s="33">
        <v>75</v>
      </c>
      <c r="AG17" s="325"/>
      <c r="AH17" s="325"/>
      <c r="AI17" s="318">
        <f>AF17/100</f>
        <v>0.75</v>
      </c>
      <c r="AJ17" s="248"/>
    </row>
    <row r="18" spans="1:49" ht="17.100000000000001" customHeight="1" x14ac:dyDescent="0.25">
      <c r="A18" s="646"/>
      <c r="B18" s="630"/>
      <c r="C18" s="624" t="s">
        <v>127</v>
      </c>
      <c r="D18" s="6"/>
      <c r="E18" s="325"/>
      <c r="F18" s="325"/>
      <c r="G18" s="325"/>
      <c r="H18" s="248"/>
      <c r="I18" s="595"/>
      <c r="J18" s="624" t="s">
        <v>143</v>
      </c>
      <c r="K18" s="29"/>
      <c r="L18" s="325"/>
      <c r="M18" s="325"/>
      <c r="N18" s="325"/>
      <c r="O18" s="248"/>
      <c r="P18" s="595"/>
      <c r="Q18" s="624" t="s">
        <v>15</v>
      </c>
      <c r="R18" s="29"/>
      <c r="S18" s="146"/>
      <c r="T18" s="146"/>
      <c r="U18" s="146"/>
      <c r="V18" s="39"/>
      <c r="W18" s="595"/>
      <c r="X18" s="624" t="s">
        <v>143</v>
      </c>
      <c r="Y18" s="29"/>
      <c r="Z18" s="325"/>
      <c r="AA18" s="325"/>
      <c r="AB18" s="325"/>
      <c r="AC18" s="250"/>
      <c r="AD18" s="630"/>
      <c r="AE18" s="624" t="s">
        <v>126</v>
      </c>
      <c r="AF18" s="29"/>
      <c r="AG18" s="325"/>
      <c r="AH18" s="325"/>
      <c r="AI18" s="325"/>
      <c r="AJ18" s="248"/>
    </row>
    <row r="19" spans="1:49" ht="17.100000000000001" customHeight="1" x14ac:dyDescent="0.25">
      <c r="A19" s="646"/>
      <c r="B19" s="630"/>
      <c r="C19" s="625"/>
      <c r="D19" s="6"/>
      <c r="E19" s="325"/>
      <c r="F19" s="325"/>
      <c r="G19" s="325"/>
      <c r="H19" s="248"/>
      <c r="I19" s="595"/>
      <c r="J19" s="625"/>
      <c r="K19" s="29"/>
      <c r="L19" s="325"/>
      <c r="M19" s="325"/>
      <c r="N19" s="325"/>
      <c r="O19" s="248"/>
      <c r="P19" s="595"/>
      <c r="Q19" s="625"/>
      <c r="R19" s="29"/>
      <c r="S19" s="312"/>
      <c r="T19" s="312"/>
      <c r="U19" s="312"/>
      <c r="V19" s="39"/>
      <c r="W19" s="595"/>
      <c r="X19" s="625"/>
      <c r="Y19" s="29"/>
      <c r="Z19" s="325"/>
      <c r="AA19" s="325"/>
      <c r="AB19" s="325"/>
      <c r="AC19" s="250"/>
      <c r="AD19" s="630"/>
      <c r="AE19" s="625"/>
      <c r="AF19" s="29"/>
      <c r="AG19" s="325"/>
      <c r="AH19" s="325"/>
      <c r="AI19" s="325"/>
      <c r="AJ19" s="248"/>
    </row>
    <row r="20" spans="1:49" ht="17.100000000000001" customHeight="1" x14ac:dyDescent="0.25">
      <c r="A20" s="646"/>
      <c r="B20" s="630"/>
      <c r="C20" s="625"/>
      <c r="D20" s="6"/>
      <c r="E20" s="325"/>
      <c r="F20" s="325"/>
      <c r="G20" s="325"/>
      <c r="H20" s="248"/>
      <c r="I20" s="595"/>
      <c r="J20" s="625"/>
      <c r="K20" s="29"/>
      <c r="L20" s="325"/>
      <c r="M20" s="325"/>
      <c r="N20" s="325"/>
      <c r="O20" s="248"/>
      <c r="P20" s="595"/>
      <c r="Q20" s="625"/>
      <c r="R20" s="29"/>
      <c r="S20" s="312"/>
      <c r="T20" s="312"/>
      <c r="U20" s="312"/>
      <c r="V20" s="39"/>
      <c r="W20" s="595"/>
      <c r="X20" s="625"/>
      <c r="Y20" s="29"/>
      <c r="Z20" s="325"/>
      <c r="AA20" s="325"/>
      <c r="AB20" s="325"/>
      <c r="AC20" s="250"/>
      <c r="AD20" s="630"/>
      <c r="AE20" s="625"/>
      <c r="AF20" s="33"/>
      <c r="AG20" s="325"/>
      <c r="AH20" s="325"/>
      <c r="AI20" s="325"/>
      <c r="AJ20" s="248"/>
    </row>
    <row r="21" spans="1:49" ht="17.100000000000001" customHeight="1" x14ac:dyDescent="0.25">
      <c r="A21" s="646"/>
      <c r="B21" s="631"/>
      <c r="C21" s="626"/>
      <c r="D21" s="6"/>
      <c r="E21" s="325"/>
      <c r="F21" s="325"/>
      <c r="G21" s="325"/>
      <c r="H21" s="248"/>
      <c r="I21" s="596"/>
      <c r="J21" s="626"/>
      <c r="K21" s="29"/>
      <c r="L21" s="325"/>
      <c r="M21" s="325"/>
      <c r="N21" s="325"/>
      <c r="O21" s="248"/>
      <c r="P21" s="596"/>
      <c r="Q21" s="626"/>
      <c r="R21" s="29"/>
      <c r="S21" s="312"/>
      <c r="T21" s="312"/>
      <c r="U21" s="312"/>
      <c r="V21" s="39"/>
      <c r="W21" s="596"/>
      <c r="X21" s="626"/>
      <c r="Y21" s="29"/>
      <c r="Z21" s="325"/>
      <c r="AA21" s="325"/>
      <c r="AB21" s="325"/>
      <c r="AC21" s="250"/>
      <c r="AD21" s="631"/>
      <c r="AE21" s="626"/>
      <c r="AF21" s="33"/>
      <c r="AG21" s="325"/>
      <c r="AH21" s="325"/>
      <c r="AI21" s="325"/>
      <c r="AJ21" s="248"/>
    </row>
    <row r="22" spans="1:49" ht="17.100000000000001" customHeight="1" x14ac:dyDescent="0.25">
      <c r="A22" s="588" t="s">
        <v>170</v>
      </c>
      <c r="B22" s="604" t="s">
        <v>208</v>
      </c>
      <c r="C22" s="29" t="s">
        <v>78</v>
      </c>
      <c r="D22" s="29">
        <v>40</v>
      </c>
      <c r="E22" s="325"/>
      <c r="F22" s="325">
        <f>D22/140</f>
        <v>0.2857142857142857</v>
      </c>
      <c r="G22" s="318"/>
      <c r="H22" s="248"/>
      <c r="I22" s="642" t="s">
        <v>171</v>
      </c>
      <c r="J22" s="53" t="s">
        <v>419</v>
      </c>
      <c r="K22" s="53">
        <v>20</v>
      </c>
      <c r="L22" s="325"/>
      <c r="M22" s="325"/>
      <c r="N22" s="318">
        <f>K22/100</f>
        <v>0.2</v>
      </c>
      <c r="O22" s="248"/>
      <c r="P22" s="588" t="s">
        <v>336</v>
      </c>
      <c r="Q22" s="33" t="s">
        <v>94</v>
      </c>
      <c r="R22" s="33">
        <v>15</v>
      </c>
      <c r="S22" s="450">
        <f>R22/85</f>
        <v>0.17647058823529413</v>
      </c>
      <c r="T22" s="450"/>
      <c r="U22" s="139"/>
      <c r="V22" s="451"/>
      <c r="W22" s="604" t="s">
        <v>173</v>
      </c>
      <c r="X22" s="72" t="s">
        <v>144</v>
      </c>
      <c r="Y22" s="53">
        <v>30</v>
      </c>
      <c r="Z22" s="325"/>
      <c r="AA22" s="325"/>
      <c r="AB22" s="318">
        <f>Y22/100</f>
        <v>0.3</v>
      </c>
      <c r="AC22" s="250"/>
      <c r="AD22" s="594" t="s">
        <v>174</v>
      </c>
      <c r="AE22" s="7" t="s">
        <v>172</v>
      </c>
      <c r="AF22" s="7">
        <v>25</v>
      </c>
      <c r="AG22" s="325"/>
      <c r="AH22" s="325"/>
      <c r="AI22" s="318">
        <f>AF22/100</f>
        <v>0.25</v>
      </c>
      <c r="AJ22" s="248"/>
    </row>
    <row r="23" spans="1:49" ht="17.100000000000001" customHeight="1" x14ac:dyDescent="0.25">
      <c r="A23" s="589"/>
      <c r="B23" s="605"/>
      <c r="C23" s="29" t="s">
        <v>209</v>
      </c>
      <c r="D23" s="29">
        <v>20</v>
      </c>
      <c r="E23" s="325"/>
      <c r="F23" s="325"/>
      <c r="G23" s="318">
        <f>D23/100</f>
        <v>0.2</v>
      </c>
      <c r="H23" s="248"/>
      <c r="I23" s="642"/>
      <c r="J23" s="6" t="s">
        <v>175</v>
      </c>
      <c r="K23" s="53">
        <v>15</v>
      </c>
      <c r="L23" s="325"/>
      <c r="M23" s="325">
        <f>K23/55</f>
        <v>0.27272727272727271</v>
      </c>
      <c r="N23" s="325"/>
      <c r="O23" s="248"/>
      <c r="P23" s="589"/>
      <c r="Q23" s="33" t="s">
        <v>27</v>
      </c>
      <c r="R23" s="33">
        <v>20</v>
      </c>
      <c r="S23" s="450">
        <f>R23/90</f>
        <v>0.22222222222222221</v>
      </c>
      <c r="T23" s="450"/>
      <c r="U23" s="139"/>
      <c r="V23" s="451"/>
      <c r="W23" s="605"/>
      <c r="X23" s="72" t="s">
        <v>175</v>
      </c>
      <c r="Y23" s="53">
        <v>15</v>
      </c>
      <c r="Z23" s="325"/>
      <c r="AA23" s="325">
        <f>Y23/55</f>
        <v>0.27272727272727271</v>
      </c>
      <c r="AB23" s="325"/>
      <c r="AC23" s="250"/>
      <c r="AD23" s="595"/>
      <c r="AE23" s="7" t="s">
        <v>176</v>
      </c>
      <c r="AF23" s="7">
        <v>8</v>
      </c>
      <c r="AG23" s="325"/>
      <c r="AH23" s="325">
        <f>AF23/55</f>
        <v>0.14545454545454545</v>
      </c>
      <c r="AI23" s="325"/>
      <c r="AJ23" s="248"/>
    </row>
    <row r="24" spans="1:49" ht="17.100000000000001" customHeight="1" x14ac:dyDescent="0.25">
      <c r="A24" s="589"/>
      <c r="B24" s="605"/>
      <c r="C24" s="29" t="s">
        <v>45</v>
      </c>
      <c r="D24" s="29" t="s">
        <v>25</v>
      </c>
      <c r="E24" s="325"/>
      <c r="F24" s="325"/>
      <c r="G24" s="325"/>
      <c r="H24" s="248"/>
      <c r="I24" s="642"/>
      <c r="J24" s="6" t="s">
        <v>163</v>
      </c>
      <c r="K24" s="6">
        <v>1</v>
      </c>
      <c r="L24" s="325"/>
      <c r="M24" s="325"/>
      <c r="N24" s="325"/>
      <c r="O24" s="248"/>
      <c r="P24" s="589"/>
      <c r="Q24" s="33" t="s">
        <v>32</v>
      </c>
      <c r="R24" s="33">
        <v>17</v>
      </c>
      <c r="S24" s="450"/>
      <c r="T24" s="450">
        <f>R24/55</f>
        <v>0.30909090909090908</v>
      </c>
      <c r="U24" s="139"/>
      <c r="V24" s="451"/>
      <c r="W24" s="605"/>
      <c r="X24" s="72"/>
      <c r="Y24" s="6"/>
      <c r="Z24" s="325"/>
      <c r="AA24" s="325"/>
      <c r="AB24" s="325"/>
      <c r="AC24" s="250"/>
      <c r="AD24" s="595"/>
      <c r="AE24" s="7" t="s">
        <v>166</v>
      </c>
      <c r="AF24" s="7" t="s">
        <v>177</v>
      </c>
      <c r="AG24" s="325"/>
      <c r="AH24" s="325"/>
      <c r="AI24" s="325"/>
      <c r="AJ24" s="248"/>
    </row>
    <row r="25" spans="1:49" ht="17.100000000000001" customHeight="1" x14ac:dyDescent="0.25">
      <c r="A25" s="589"/>
      <c r="B25" s="605"/>
      <c r="C25" s="215"/>
      <c r="D25" s="53"/>
      <c r="E25" s="325"/>
      <c r="F25" s="325"/>
      <c r="G25" s="325"/>
      <c r="H25" s="39"/>
      <c r="I25" s="642"/>
      <c r="J25" s="6" t="s">
        <v>178</v>
      </c>
      <c r="K25" s="6">
        <v>1</v>
      </c>
      <c r="L25" s="325"/>
      <c r="M25" s="325"/>
      <c r="N25" s="325"/>
      <c r="O25" s="248"/>
      <c r="P25" s="589"/>
      <c r="Q25" s="33"/>
      <c r="R25" s="33"/>
      <c r="S25" s="312"/>
      <c r="T25" s="312"/>
      <c r="U25" s="139"/>
      <c r="V25" s="39"/>
      <c r="W25" s="605"/>
      <c r="X25" s="215"/>
      <c r="Y25" s="53"/>
      <c r="Z25" s="325"/>
      <c r="AA25" s="325"/>
      <c r="AB25" s="325"/>
      <c r="AC25" s="158"/>
      <c r="AD25" s="595"/>
      <c r="AE25" s="177"/>
      <c r="AF25" s="177"/>
      <c r="AG25" s="325"/>
      <c r="AH25" s="325"/>
      <c r="AI25" s="325"/>
      <c r="AJ25" s="39"/>
    </row>
    <row r="26" spans="1:49" ht="17.100000000000001" customHeight="1" x14ac:dyDescent="0.25">
      <c r="A26" s="590"/>
      <c r="B26" s="606"/>
      <c r="C26" s="75"/>
      <c r="D26" s="53"/>
      <c r="E26" s="325"/>
      <c r="F26" s="325"/>
      <c r="G26" s="325"/>
      <c r="H26" s="39"/>
      <c r="I26" s="642"/>
      <c r="J26" s="6"/>
      <c r="K26" s="6"/>
      <c r="L26" s="325"/>
      <c r="M26" s="325"/>
      <c r="N26" s="325"/>
      <c r="O26" s="39"/>
      <c r="P26" s="590"/>
      <c r="Q26" s="146"/>
      <c r="R26" s="146"/>
      <c r="S26" s="312"/>
      <c r="T26" s="312"/>
      <c r="U26" s="312"/>
      <c r="V26" s="39"/>
      <c r="W26" s="606"/>
      <c r="X26" s="75"/>
      <c r="Y26" s="53"/>
      <c r="Z26" s="325"/>
      <c r="AA26" s="325"/>
      <c r="AB26" s="325"/>
      <c r="AC26" s="39"/>
      <c r="AD26" s="596"/>
      <c r="AE26" s="177"/>
      <c r="AF26" s="177"/>
      <c r="AG26" s="325"/>
      <c r="AH26" s="325"/>
      <c r="AI26" s="325"/>
      <c r="AJ26" s="39"/>
    </row>
    <row r="27" spans="1:49" ht="17.100000000000001" customHeight="1" x14ac:dyDescent="0.25">
      <c r="A27" s="225" t="s">
        <v>98</v>
      </c>
      <c r="B27" s="217" t="s">
        <v>98</v>
      </c>
      <c r="C27" s="133"/>
      <c r="D27" s="133"/>
      <c r="E27" s="326"/>
      <c r="F27" s="326"/>
      <c r="G27" s="326"/>
      <c r="H27" s="39"/>
      <c r="I27" s="110" t="s">
        <v>98</v>
      </c>
      <c r="J27" s="133" t="s">
        <v>179</v>
      </c>
      <c r="K27" s="133" t="s">
        <v>180</v>
      </c>
      <c r="L27" s="326"/>
      <c r="M27" s="326"/>
      <c r="N27" s="326"/>
      <c r="O27" s="39"/>
      <c r="P27" s="133" t="s">
        <v>98</v>
      </c>
      <c r="Q27" s="133"/>
      <c r="R27" s="133"/>
      <c r="S27" s="326"/>
      <c r="T27" s="326"/>
      <c r="U27" s="326"/>
      <c r="V27" s="48"/>
      <c r="W27" s="133" t="s">
        <v>98</v>
      </c>
      <c r="X27" s="133" t="s">
        <v>179</v>
      </c>
      <c r="Y27" s="133" t="s">
        <v>180</v>
      </c>
      <c r="Z27" s="326"/>
      <c r="AA27" s="326"/>
      <c r="AB27" s="326"/>
      <c r="AC27" s="39"/>
      <c r="AD27" s="110" t="s">
        <v>98</v>
      </c>
      <c r="AE27" s="133"/>
      <c r="AF27" s="133"/>
      <c r="AG27" s="326"/>
      <c r="AH27" s="326"/>
      <c r="AI27" s="326"/>
      <c r="AJ27" s="39"/>
    </row>
    <row r="28" spans="1:49" ht="17.100000000000001" customHeight="1" thickBot="1" x14ac:dyDescent="0.3">
      <c r="A28" s="76" t="s">
        <v>19</v>
      </c>
      <c r="B28" s="113" t="s">
        <v>0</v>
      </c>
      <c r="C28" s="471" t="str">
        <f>月菜單!I20</f>
        <v>桂格燕麥顆粒飲</v>
      </c>
      <c r="D28" s="115"/>
      <c r="E28" s="327"/>
      <c r="F28" s="327"/>
      <c r="G28" s="327"/>
      <c r="H28" s="48"/>
      <c r="I28" s="113" t="s">
        <v>0</v>
      </c>
      <c r="J28" s="114"/>
      <c r="K28" s="115"/>
      <c r="L28" s="327"/>
      <c r="M28" s="327"/>
      <c r="N28" s="327"/>
      <c r="O28" s="116"/>
      <c r="P28" s="224" t="s">
        <v>0</v>
      </c>
      <c r="Q28" s="133" t="s">
        <v>202</v>
      </c>
      <c r="R28" s="133" t="s">
        <v>364</v>
      </c>
      <c r="S28" s="327"/>
      <c r="T28" s="327"/>
      <c r="U28" s="327"/>
      <c r="V28" s="48"/>
      <c r="W28" s="110" t="s">
        <v>0</v>
      </c>
      <c r="X28" s="117"/>
      <c r="Y28" s="115"/>
      <c r="Z28" s="327"/>
      <c r="AA28" s="327"/>
      <c r="AB28" s="327"/>
      <c r="AC28" s="39"/>
      <c r="AD28" s="113" t="s">
        <v>0</v>
      </c>
      <c r="AE28" s="114">
        <f>月菜單!I24</f>
        <v>0</v>
      </c>
      <c r="AF28" s="108" t="s">
        <v>359</v>
      </c>
      <c r="AG28" s="327"/>
      <c r="AH28" s="327"/>
      <c r="AI28" s="327"/>
      <c r="AJ28" s="39"/>
      <c r="AL28" s="77"/>
      <c r="AM28" s="77"/>
      <c r="AN28" s="77"/>
      <c r="AO28" s="77"/>
      <c r="AP28" s="77"/>
      <c r="AQ28" s="226"/>
    </row>
    <row r="29" spans="1:49" ht="18" customHeight="1" x14ac:dyDescent="0.25">
      <c r="A29" s="563" t="s">
        <v>277</v>
      </c>
      <c r="B29" s="550" t="s">
        <v>278</v>
      </c>
      <c r="C29" s="577"/>
      <c r="D29" s="370"/>
      <c r="E29" s="371">
        <f>SUM(E5:E28)</f>
        <v>5</v>
      </c>
      <c r="F29" s="371">
        <f>SUM(F5:F28)</f>
        <v>2.9324675324675322</v>
      </c>
      <c r="G29" s="371">
        <f>SUM(G5:G28)</f>
        <v>1.75</v>
      </c>
      <c r="H29" s="372"/>
      <c r="I29" s="550" t="s">
        <v>278</v>
      </c>
      <c r="J29" s="551"/>
      <c r="K29" s="373"/>
      <c r="L29" s="371">
        <f>SUM(L5:L28)</f>
        <v>5.6171428571428565</v>
      </c>
      <c r="M29" s="371">
        <f>SUM(M5:M28)</f>
        <v>2.4155844155844157</v>
      </c>
      <c r="N29" s="371">
        <f>SUM(N5:N28)</f>
        <v>1.76</v>
      </c>
      <c r="O29" s="374"/>
      <c r="P29" s="550" t="s">
        <v>278</v>
      </c>
      <c r="Q29" s="551"/>
      <c r="R29" s="375"/>
      <c r="S29" s="376">
        <f>SUM(S5:S28)</f>
        <v>5.7320261437908497</v>
      </c>
      <c r="T29" s="376">
        <f>SUM(T5:T28)</f>
        <v>2.4805194805194803</v>
      </c>
      <c r="U29" s="377">
        <f>SUM(U5:U26)</f>
        <v>1.2490000000000001</v>
      </c>
      <c r="V29" s="372"/>
      <c r="W29" s="550" t="s">
        <v>278</v>
      </c>
      <c r="X29" s="584"/>
      <c r="Y29" s="370"/>
      <c r="Z29" s="371">
        <f>SUM(Z5:Z28)</f>
        <v>5.7142857142857144</v>
      </c>
      <c r="AA29" s="371">
        <f>SUM(AA5:AA28)</f>
        <v>2.9334415584415581</v>
      </c>
      <c r="AB29" s="371">
        <f>SUM(AB5:AB28)</f>
        <v>1.45</v>
      </c>
      <c r="AC29" s="372"/>
      <c r="AD29" s="550" t="s">
        <v>278</v>
      </c>
      <c r="AE29" s="551"/>
      <c r="AF29" s="375"/>
      <c r="AG29" s="376">
        <f>SUM(AG5:AG28)</f>
        <v>5</v>
      </c>
      <c r="AH29" s="376">
        <f>SUM(AH5:AH28)</f>
        <v>2.6340259740259744</v>
      </c>
      <c r="AI29" s="376">
        <f>SUM(AI5:AI28)</f>
        <v>1.65</v>
      </c>
      <c r="AJ29" s="378"/>
      <c r="AL29" s="355"/>
      <c r="AM29" s="355"/>
      <c r="AN29" s="349"/>
      <c r="AO29" s="349"/>
      <c r="AP29" s="349"/>
      <c r="AQ29" s="349"/>
      <c r="AR29" s="28"/>
      <c r="AS29" s="28"/>
      <c r="AT29" s="360"/>
      <c r="AU29" s="360"/>
      <c r="AV29" s="360"/>
      <c r="AW29" s="360"/>
    </row>
    <row r="30" spans="1:49" ht="18" customHeight="1" x14ac:dyDescent="0.25">
      <c r="A30" s="564"/>
      <c r="B30" s="552" t="s">
        <v>279</v>
      </c>
      <c r="C30" s="553"/>
      <c r="D30" s="379">
        <f>E29</f>
        <v>5</v>
      </c>
      <c r="E30" s="312"/>
      <c r="F30" s="312"/>
      <c r="G30" s="312"/>
      <c r="H30" s="118"/>
      <c r="I30" s="578" t="s">
        <v>276</v>
      </c>
      <c r="J30" s="553"/>
      <c r="K30" s="379">
        <f>L29</f>
        <v>5.6171428571428565</v>
      </c>
      <c r="L30" s="312"/>
      <c r="M30" s="312"/>
      <c r="N30" s="312"/>
      <c r="O30" s="380"/>
      <c r="P30" s="552" t="s">
        <v>280</v>
      </c>
      <c r="Q30" s="553"/>
      <c r="R30" s="381">
        <f>S29</f>
        <v>5.7320261437908497</v>
      </c>
      <c r="S30" s="332"/>
      <c r="T30" s="332"/>
      <c r="U30" s="312"/>
      <c r="V30" s="118"/>
      <c r="W30" s="552" t="s">
        <v>281</v>
      </c>
      <c r="X30" s="553"/>
      <c r="Y30" s="379">
        <f>Z29</f>
        <v>5.7142857142857144</v>
      </c>
      <c r="Z30" s="312"/>
      <c r="AA30" s="312"/>
      <c r="AB30" s="312"/>
      <c r="AC30" s="39"/>
      <c r="AD30" s="552" t="s">
        <v>282</v>
      </c>
      <c r="AE30" s="553"/>
      <c r="AF30" s="381">
        <f>AG29</f>
        <v>5</v>
      </c>
      <c r="AG30" s="332"/>
      <c r="AH30" s="332"/>
      <c r="AI30" s="332"/>
      <c r="AJ30" s="127"/>
      <c r="AL30" s="355"/>
      <c r="AM30" s="355"/>
      <c r="AN30" s="338"/>
      <c r="AO30" s="338"/>
      <c r="AP30" s="338"/>
      <c r="AQ30" s="338"/>
      <c r="AR30" s="28"/>
      <c r="AS30" s="28"/>
      <c r="AT30" s="360"/>
      <c r="AU30" s="360"/>
      <c r="AV30" s="360"/>
      <c r="AW30" s="360"/>
    </row>
    <row r="31" spans="1:49" ht="18" customHeight="1" x14ac:dyDescent="0.25">
      <c r="A31" s="564"/>
      <c r="B31" s="552" t="s">
        <v>101</v>
      </c>
      <c r="C31" s="553"/>
      <c r="D31" s="119">
        <f>F29</f>
        <v>2.9324675324675322</v>
      </c>
      <c r="E31" s="313"/>
      <c r="F31" s="313"/>
      <c r="G31" s="313"/>
      <c r="H31" s="118"/>
      <c r="I31" s="382" t="s">
        <v>283</v>
      </c>
      <c r="J31" s="133"/>
      <c r="K31" s="119">
        <f>M29</f>
        <v>2.4155844155844157</v>
      </c>
      <c r="L31" s="313"/>
      <c r="M31" s="313"/>
      <c r="N31" s="313"/>
      <c r="O31" s="48"/>
      <c r="P31" s="552" t="s">
        <v>101</v>
      </c>
      <c r="Q31" s="553"/>
      <c r="R31" s="383">
        <f>T29</f>
        <v>2.4805194805194803</v>
      </c>
      <c r="S31" s="329"/>
      <c r="T31" s="329"/>
      <c r="U31" s="313"/>
      <c r="V31" s="118"/>
      <c r="W31" s="552" t="s">
        <v>101</v>
      </c>
      <c r="X31" s="553"/>
      <c r="Y31" s="119">
        <f>AA29</f>
        <v>2.9334415584415581</v>
      </c>
      <c r="Z31" s="313"/>
      <c r="AA31" s="313"/>
      <c r="AB31" s="313"/>
      <c r="AC31" s="39"/>
      <c r="AD31" s="552" t="s">
        <v>101</v>
      </c>
      <c r="AE31" s="553"/>
      <c r="AF31" s="383">
        <f>AH29</f>
        <v>2.6340259740259744</v>
      </c>
      <c r="AG31" s="329"/>
      <c r="AH31" s="329"/>
      <c r="AI31" s="329"/>
      <c r="AJ31" s="127"/>
      <c r="AL31" s="355"/>
      <c r="AM31" s="355"/>
      <c r="AN31" s="338"/>
      <c r="AO31" s="338"/>
      <c r="AP31" s="338"/>
      <c r="AQ31" s="338"/>
      <c r="AR31" s="28"/>
      <c r="AS31" s="28"/>
      <c r="AT31" s="360"/>
      <c r="AU31" s="360"/>
      <c r="AV31" s="360"/>
      <c r="AW31" s="360"/>
    </row>
    <row r="32" spans="1:49" ht="18" customHeight="1" x14ac:dyDescent="0.25">
      <c r="A32" s="564"/>
      <c r="B32" s="552" t="s">
        <v>222</v>
      </c>
      <c r="C32" s="553"/>
      <c r="D32" s="119">
        <f>G29</f>
        <v>1.75</v>
      </c>
      <c r="E32" s="313"/>
      <c r="F32" s="313"/>
      <c r="G32" s="313"/>
      <c r="H32" s="118"/>
      <c r="I32" s="591" t="s">
        <v>222</v>
      </c>
      <c r="J32" s="560"/>
      <c r="K32" s="119">
        <f>N29</f>
        <v>1.76</v>
      </c>
      <c r="L32" s="313"/>
      <c r="M32" s="313"/>
      <c r="N32" s="313"/>
      <c r="O32" s="331"/>
      <c r="P32" s="552" t="s">
        <v>222</v>
      </c>
      <c r="Q32" s="553"/>
      <c r="R32" s="119">
        <f>U29</f>
        <v>1.2490000000000001</v>
      </c>
      <c r="S32" s="313"/>
      <c r="T32" s="313"/>
      <c r="U32" s="313"/>
      <c r="V32" s="118"/>
      <c r="W32" s="552" t="s">
        <v>222</v>
      </c>
      <c r="X32" s="553"/>
      <c r="Y32" s="119">
        <f>AB29</f>
        <v>1.45</v>
      </c>
      <c r="Z32" s="313"/>
      <c r="AA32" s="313"/>
      <c r="AB32" s="313"/>
      <c r="AC32" s="39"/>
      <c r="AD32" s="552" t="s">
        <v>222</v>
      </c>
      <c r="AE32" s="553"/>
      <c r="AF32" s="119">
        <f>AI29</f>
        <v>1.65</v>
      </c>
      <c r="AG32" s="313"/>
      <c r="AH32" s="313"/>
      <c r="AI32" s="313"/>
      <c r="AJ32" s="39"/>
      <c r="AL32" s="355"/>
      <c r="AM32" s="355"/>
      <c r="AN32" s="350"/>
      <c r="AO32" s="350"/>
      <c r="AP32" s="350"/>
      <c r="AQ32" s="350"/>
      <c r="AR32" s="351"/>
      <c r="AS32" s="28"/>
      <c r="AT32" s="360"/>
      <c r="AU32" s="360"/>
      <c r="AV32" s="360"/>
      <c r="AW32" s="360"/>
    </row>
    <row r="33" spans="1:49" ht="18" customHeight="1" x14ac:dyDescent="0.25">
      <c r="A33" s="564"/>
      <c r="B33" s="552" t="s">
        <v>272</v>
      </c>
      <c r="C33" s="553"/>
      <c r="D33" s="120"/>
      <c r="E33" s="249"/>
      <c r="F33" s="249"/>
      <c r="G33" s="249"/>
      <c r="H33" s="118"/>
      <c r="I33" s="591" t="s">
        <v>272</v>
      </c>
      <c r="J33" s="560"/>
      <c r="K33" s="120">
        <v>1</v>
      </c>
      <c r="L33" s="249"/>
      <c r="M33" s="249"/>
      <c r="N33" s="249"/>
      <c r="O33" s="48"/>
      <c r="P33" s="552" t="s">
        <v>272</v>
      </c>
      <c r="Q33" s="553"/>
      <c r="R33" s="120"/>
      <c r="S33" s="249"/>
      <c r="T33" s="249"/>
      <c r="U33" s="249"/>
      <c r="V33" s="118"/>
      <c r="W33" s="552" t="s">
        <v>272</v>
      </c>
      <c r="X33" s="553"/>
      <c r="Y33" s="120">
        <v>1</v>
      </c>
      <c r="Z33" s="249"/>
      <c r="AA33" s="249"/>
      <c r="AB33" s="249"/>
      <c r="AC33" s="39"/>
      <c r="AD33" s="552" t="s">
        <v>272</v>
      </c>
      <c r="AE33" s="553"/>
      <c r="AF33" s="120"/>
      <c r="AG33" s="249"/>
      <c r="AH33" s="249"/>
      <c r="AI33" s="249"/>
      <c r="AJ33" s="39"/>
      <c r="AL33" s="384"/>
      <c r="AM33" s="384"/>
      <c r="AN33" s="352"/>
      <c r="AO33" s="352"/>
      <c r="AP33" s="352"/>
      <c r="AQ33" s="352"/>
      <c r="AR33" s="169"/>
      <c r="AS33" s="28"/>
      <c r="AT33" s="360"/>
      <c r="AU33" s="360"/>
      <c r="AV33" s="360"/>
      <c r="AW33" s="360"/>
    </row>
    <row r="34" spans="1:49" ht="18" customHeight="1" x14ac:dyDescent="0.25">
      <c r="A34" s="564"/>
      <c r="B34" s="552" t="s">
        <v>102</v>
      </c>
      <c r="C34" s="553"/>
      <c r="D34" s="121"/>
      <c r="E34" s="314"/>
      <c r="F34" s="314"/>
      <c r="G34" s="314"/>
      <c r="H34" s="123"/>
      <c r="I34" s="592" t="s">
        <v>102</v>
      </c>
      <c r="J34" s="593"/>
      <c r="K34" s="121"/>
      <c r="L34" s="314"/>
      <c r="M34" s="314"/>
      <c r="N34" s="314"/>
      <c r="O34" s="333"/>
      <c r="P34" s="554" t="s">
        <v>102</v>
      </c>
      <c r="Q34" s="555"/>
      <c r="R34" s="385">
        <v>1</v>
      </c>
      <c r="S34" s="314"/>
      <c r="T34" s="314"/>
      <c r="U34" s="314"/>
      <c r="V34" s="123"/>
      <c r="W34" s="554" t="s">
        <v>102</v>
      </c>
      <c r="X34" s="555"/>
      <c r="Y34" s="121"/>
      <c r="Z34" s="314"/>
      <c r="AA34" s="314"/>
      <c r="AB34" s="314"/>
      <c r="AC34" s="122"/>
      <c r="AD34" s="554" t="s">
        <v>102</v>
      </c>
      <c r="AE34" s="555"/>
      <c r="AF34" s="121"/>
      <c r="AG34" s="314"/>
      <c r="AH34" s="314"/>
      <c r="AI34" s="314"/>
      <c r="AJ34" s="122"/>
      <c r="AL34" s="360"/>
      <c r="AM34" s="355"/>
      <c r="AN34" s="355"/>
      <c r="AO34" s="350"/>
      <c r="AP34" s="350"/>
      <c r="AQ34" s="350"/>
      <c r="AR34" s="350"/>
      <c r="AS34" s="355"/>
      <c r="AT34" s="294"/>
      <c r="AU34" s="294"/>
    </row>
    <row r="35" spans="1:49" s="47" customFormat="1" ht="18" customHeight="1" x14ac:dyDescent="0.25">
      <c r="A35" s="564"/>
      <c r="B35" s="559" t="s">
        <v>16</v>
      </c>
      <c r="C35" s="560"/>
      <c r="D35" s="124">
        <v>2.5</v>
      </c>
      <c r="E35" s="315"/>
      <c r="F35" s="315"/>
      <c r="G35" s="315"/>
      <c r="H35" s="126"/>
      <c r="I35" s="560" t="s">
        <v>16</v>
      </c>
      <c r="J35" s="569"/>
      <c r="K35" s="124" t="s">
        <v>103</v>
      </c>
      <c r="L35" s="315"/>
      <c r="M35" s="315"/>
      <c r="N35" s="315"/>
      <c r="O35" s="386"/>
      <c r="P35" s="552" t="s">
        <v>16</v>
      </c>
      <c r="Q35" s="553"/>
      <c r="R35" s="124" t="s">
        <v>103</v>
      </c>
      <c r="S35" s="315"/>
      <c r="T35" s="315"/>
      <c r="U35" s="315"/>
      <c r="V35" s="126"/>
      <c r="W35" s="552" t="s">
        <v>16</v>
      </c>
      <c r="X35" s="553"/>
      <c r="Y35" s="124" t="s">
        <v>103</v>
      </c>
      <c r="Z35" s="315"/>
      <c r="AA35" s="315"/>
      <c r="AB35" s="315"/>
      <c r="AC35" s="125"/>
      <c r="AD35" s="559" t="s">
        <v>16</v>
      </c>
      <c r="AE35" s="560"/>
      <c r="AF35" s="124" t="s">
        <v>103</v>
      </c>
      <c r="AG35" s="315"/>
      <c r="AH35" s="315"/>
      <c r="AI35" s="315"/>
      <c r="AJ35" s="126"/>
      <c r="AM35" s="384"/>
      <c r="AN35" s="384"/>
      <c r="AO35" s="352"/>
      <c r="AP35" s="352"/>
      <c r="AQ35" s="352"/>
      <c r="AR35" s="352"/>
      <c r="AS35" s="355"/>
      <c r="AT35" s="101"/>
      <c r="AU35" s="101"/>
    </row>
    <row r="36" spans="1:49" s="47" customFormat="1" ht="18" customHeight="1" thickBot="1" x14ac:dyDescent="0.3">
      <c r="A36" s="565"/>
      <c r="B36" s="570" t="s">
        <v>273</v>
      </c>
      <c r="C36" s="571"/>
      <c r="D36" s="128">
        <f>D30*70+D31*75+D32*25+D33*60+D35*45</f>
        <v>726.18506493506493</v>
      </c>
      <c r="E36" s="330"/>
      <c r="F36" s="330"/>
      <c r="G36" s="330"/>
      <c r="H36" s="131"/>
      <c r="I36" s="566" t="s">
        <v>273</v>
      </c>
      <c r="J36" s="562"/>
      <c r="K36" s="128">
        <f>K30*70+K31*75+K32*25+K33*60+K35*45</f>
        <v>790.86883116883109</v>
      </c>
      <c r="L36" s="330"/>
      <c r="M36" s="330"/>
      <c r="N36" s="330"/>
      <c r="O36" s="387"/>
      <c r="P36" s="567" t="s">
        <v>273</v>
      </c>
      <c r="Q36" s="568"/>
      <c r="R36" s="128">
        <f>R30*70+R31*75+R32*25+R33*60+R35*45+R34*120</f>
        <v>851.00579110432056</v>
      </c>
      <c r="S36" s="330"/>
      <c r="T36" s="330"/>
      <c r="U36" s="330"/>
      <c r="V36" s="130"/>
      <c r="W36" s="567" t="s">
        <v>273</v>
      </c>
      <c r="X36" s="568"/>
      <c r="Y36" s="128">
        <f>Y30*70+Y31*75+Y32*25+Y33*60+Y35*45</f>
        <v>828.75811688311683</v>
      </c>
      <c r="Z36" s="330"/>
      <c r="AA36" s="330"/>
      <c r="AB36" s="330"/>
      <c r="AC36" s="129"/>
      <c r="AD36" s="561" t="s">
        <v>273</v>
      </c>
      <c r="AE36" s="562"/>
      <c r="AF36" s="128">
        <f>AF30*70+AF31*75+AF32*25+AF33*60+AF35*45</f>
        <v>701.3019480519481</v>
      </c>
      <c r="AG36" s="330"/>
      <c r="AH36" s="330"/>
      <c r="AI36" s="330"/>
      <c r="AJ36" s="131"/>
      <c r="AM36" s="101"/>
      <c r="AN36" s="101"/>
      <c r="AO36" s="101"/>
      <c r="AP36" s="101"/>
      <c r="AQ36" s="101"/>
      <c r="AR36" s="101"/>
      <c r="AS36" s="101"/>
      <c r="AT36" s="101"/>
      <c r="AU36" s="101"/>
    </row>
    <row r="37" spans="1:49" ht="19.5" x14ac:dyDescent="0.3">
      <c r="A37" s="169" t="s">
        <v>182</v>
      </c>
      <c r="B37" s="169"/>
      <c r="C37" s="169"/>
      <c r="D37" s="169"/>
      <c r="E37" s="87"/>
      <c r="F37" s="87"/>
      <c r="G37" s="87"/>
      <c r="H37" s="170"/>
      <c r="I37" s="170" t="s">
        <v>183</v>
      </c>
      <c r="J37" s="170"/>
      <c r="K37" s="171" t="s">
        <v>184</v>
      </c>
      <c r="L37" s="87"/>
      <c r="M37" s="87"/>
      <c r="N37" s="87"/>
      <c r="O37" s="171"/>
      <c r="P37" s="172" t="s">
        <v>185</v>
      </c>
      <c r="Q37" s="172"/>
      <c r="R37" s="171"/>
      <c r="S37" s="87"/>
      <c r="T37" s="87"/>
      <c r="U37" s="87"/>
      <c r="V37" s="171"/>
      <c r="W37" s="173"/>
      <c r="X37" s="170"/>
      <c r="Y37" s="170" t="s">
        <v>186</v>
      </c>
      <c r="Z37" s="87"/>
      <c r="AA37" s="87"/>
      <c r="AB37" s="87"/>
      <c r="AC37" s="170"/>
      <c r="AD37" s="170"/>
      <c r="AE37" s="170"/>
      <c r="AF37" s="170"/>
      <c r="AG37" s="87"/>
      <c r="AH37" s="87"/>
      <c r="AI37" s="87"/>
      <c r="AJ37" s="170"/>
    </row>
    <row r="38" spans="1:49" ht="21" customHeight="1" x14ac:dyDescent="0.3">
      <c r="A38" s="558" t="s">
        <v>196</v>
      </c>
      <c r="B38" s="558"/>
      <c r="C38" s="558"/>
      <c r="D38" s="558"/>
      <c r="E38" s="558"/>
      <c r="F38" s="558"/>
      <c r="G38" s="558"/>
      <c r="H38" s="558"/>
      <c r="I38" s="558"/>
      <c r="J38" s="558"/>
      <c r="K38" s="558"/>
      <c r="L38" s="558"/>
      <c r="M38" s="558"/>
      <c r="N38" s="558"/>
      <c r="O38" s="558"/>
      <c r="P38" s="558"/>
      <c r="Q38" s="558"/>
      <c r="R38" s="40"/>
      <c r="S38" s="40"/>
      <c r="T38" s="40"/>
      <c r="U38" s="40"/>
      <c r="V38" s="40"/>
      <c r="W38" s="40"/>
      <c r="X38" s="25"/>
      <c r="Y38" s="25"/>
      <c r="Z38" s="40"/>
      <c r="AA38" s="40"/>
      <c r="AB38" s="40"/>
      <c r="AC38" s="25"/>
      <c r="AD38" s="25"/>
      <c r="AE38" s="25"/>
      <c r="AF38" s="25"/>
      <c r="AG38" s="40"/>
      <c r="AH38" s="40"/>
      <c r="AI38" s="40"/>
      <c r="AJ38" s="25"/>
    </row>
    <row r="39" spans="1:49" ht="16.5" customHeight="1" x14ac:dyDescent="0.25">
      <c r="A39" s="558" t="s">
        <v>46</v>
      </c>
      <c r="B39" s="558"/>
      <c r="C39" s="558"/>
      <c r="D39" s="558"/>
      <c r="E39" s="558"/>
      <c r="F39" s="558"/>
      <c r="G39" s="558"/>
      <c r="H39" s="558"/>
      <c r="I39" s="558"/>
      <c r="J39" s="558"/>
      <c r="K39" s="558"/>
      <c r="L39" s="558"/>
      <c r="M39" s="558"/>
      <c r="N39" s="558"/>
      <c r="O39" s="558"/>
      <c r="P39" s="558"/>
      <c r="Q39" s="558"/>
      <c r="R39" s="174"/>
      <c r="S39" s="174"/>
      <c r="T39" s="174"/>
      <c r="U39" s="174"/>
      <c r="V39" s="174"/>
      <c r="W39" s="157"/>
      <c r="X39" s="227"/>
      <c r="Y39" s="228"/>
      <c r="Z39" s="342"/>
      <c r="AA39" s="342"/>
      <c r="AB39" s="344"/>
      <c r="AC39" s="338"/>
      <c r="AD39" s="47"/>
      <c r="AE39" s="47"/>
      <c r="AF39" s="47"/>
      <c r="AG39" s="174"/>
      <c r="AH39" s="174"/>
      <c r="AI39" s="174"/>
      <c r="AJ39" s="47"/>
    </row>
    <row r="40" spans="1:49" ht="19.5" x14ac:dyDescent="0.25">
      <c r="A40" s="558" t="s">
        <v>104</v>
      </c>
      <c r="B40" s="558"/>
      <c r="C40" s="558"/>
      <c r="D40" s="558"/>
      <c r="E40" s="558"/>
      <c r="F40" s="558"/>
      <c r="G40" s="558"/>
      <c r="H40" s="558"/>
      <c r="I40" s="558"/>
      <c r="J40" s="558"/>
      <c r="K40" s="558"/>
      <c r="L40" s="558"/>
      <c r="M40" s="558"/>
      <c r="N40" s="558"/>
      <c r="O40" s="558"/>
      <c r="P40" s="558"/>
      <c r="Q40" s="558"/>
      <c r="R40" s="175"/>
      <c r="S40" s="175"/>
      <c r="T40" s="175"/>
      <c r="U40" s="175"/>
      <c r="V40" s="175"/>
      <c r="W40" s="157"/>
      <c r="X40" s="229"/>
      <c r="Y40" s="227"/>
      <c r="Z40" s="342"/>
      <c r="AA40" s="344"/>
      <c r="AB40" s="344"/>
      <c r="AC40" s="338"/>
      <c r="AD40" s="175"/>
      <c r="AE40" s="175"/>
      <c r="AF40" s="175"/>
      <c r="AG40" s="175"/>
      <c r="AH40" s="175"/>
      <c r="AI40" s="175"/>
      <c r="AJ40" s="175"/>
    </row>
    <row r="41" spans="1:49" x14ac:dyDescent="0.25">
      <c r="W41" s="157"/>
      <c r="X41" s="42"/>
      <c r="Y41" s="45"/>
      <c r="Z41" s="344"/>
      <c r="AA41" s="344"/>
      <c r="AB41" s="344"/>
      <c r="AC41" s="338"/>
    </row>
    <row r="42" spans="1:49" x14ac:dyDescent="0.25">
      <c r="D42" s="157"/>
      <c r="E42" s="290"/>
      <c r="F42" s="112"/>
      <c r="G42" s="342"/>
      <c r="H42" s="344"/>
      <c r="I42" s="344"/>
      <c r="J42" s="338"/>
      <c r="K42" s="77"/>
      <c r="L42" s="287"/>
      <c r="M42" s="287"/>
      <c r="N42" s="287"/>
      <c r="S42" s="287"/>
      <c r="T42" s="287"/>
      <c r="U42" s="287"/>
      <c r="W42" s="157"/>
      <c r="X42" s="230"/>
      <c r="Y42" s="228"/>
      <c r="Z42" s="345"/>
      <c r="AA42" s="344"/>
      <c r="AB42" s="344"/>
      <c r="AC42" s="338"/>
      <c r="AG42" s="287"/>
      <c r="AH42" s="287"/>
      <c r="AI42" s="287"/>
    </row>
    <row r="43" spans="1:49" x14ac:dyDescent="0.25">
      <c r="D43" s="157"/>
      <c r="E43" s="290"/>
      <c r="F43" s="290"/>
      <c r="G43" s="344"/>
      <c r="H43" s="344"/>
      <c r="I43" s="344"/>
      <c r="J43" s="338"/>
      <c r="K43" s="77"/>
      <c r="W43" s="157"/>
      <c r="X43" s="231"/>
      <c r="Y43" s="290"/>
      <c r="Z43" s="345"/>
      <c r="AA43" s="345"/>
      <c r="AB43" s="345"/>
      <c r="AC43" s="338"/>
    </row>
    <row r="44" spans="1:49" x14ac:dyDescent="0.25">
      <c r="D44" s="157"/>
      <c r="E44" s="45"/>
      <c r="F44" s="28"/>
      <c r="G44" s="341"/>
      <c r="H44" s="339"/>
      <c r="I44" s="340"/>
      <c r="J44" s="338"/>
      <c r="K44" s="77"/>
    </row>
    <row r="45" spans="1:49" x14ac:dyDescent="0.25">
      <c r="D45" s="157"/>
      <c r="E45" s="290"/>
      <c r="F45" s="112"/>
      <c r="G45" s="345"/>
      <c r="H45" s="344"/>
      <c r="I45" s="344"/>
      <c r="J45" s="338"/>
      <c r="K45" s="77"/>
    </row>
    <row r="46" spans="1:49" x14ac:dyDescent="0.25">
      <c r="D46" s="157"/>
      <c r="E46" s="294"/>
      <c r="F46" s="112"/>
      <c r="G46" s="345"/>
      <c r="H46" s="345"/>
      <c r="I46" s="345"/>
      <c r="J46" s="338"/>
      <c r="K46" s="77"/>
    </row>
  </sheetData>
  <mergeCells count="92">
    <mergeCell ref="AD7:AD11"/>
    <mergeCell ref="AK12:AK16"/>
    <mergeCell ref="W2:Y2"/>
    <mergeCell ref="AD2:AF2"/>
    <mergeCell ref="R3:V3"/>
    <mergeCell ref="W3:X3"/>
    <mergeCell ref="Y3:AC3"/>
    <mergeCell ref="AD3:AE3"/>
    <mergeCell ref="AF3:AJ3"/>
    <mergeCell ref="AD5:AD6"/>
    <mergeCell ref="AD12:AD16"/>
    <mergeCell ref="W5:W6"/>
    <mergeCell ref="W7:W11"/>
    <mergeCell ref="Q18:Q21"/>
    <mergeCell ref="I12:I16"/>
    <mergeCell ref="W12:W16"/>
    <mergeCell ref="A17:A21"/>
    <mergeCell ref="B3:C3"/>
    <mergeCell ref="D3:H3"/>
    <mergeCell ref="I3:J3"/>
    <mergeCell ref="K3:O3"/>
    <mergeCell ref="P3:Q3"/>
    <mergeCell ref="P5:P6"/>
    <mergeCell ref="P7:P11"/>
    <mergeCell ref="P12:P16"/>
    <mergeCell ref="A5:A6"/>
    <mergeCell ref="B5:B6"/>
    <mergeCell ref="I5:I6"/>
    <mergeCell ref="A12:A16"/>
    <mergeCell ref="B12:B16"/>
    <mergeCell ref="A7:A11"/>
    <mergeCell ref="B7:B11"/>
    <mergeCell ref="I7:I11"/>
    <mergeCell ref="AE18:AE21"/>
    <mergeCell ref="B17:B21"/>
    <mergeCell ref="I17:I21"/>
    <mergeCell ref="W17:W21"/>
    <mergeCell ref="AD17:AD21"/>
    <mergeCell ref="C18:C21"/>
    <mergeCell ref="J18:J21"/>
    <mergeCell ref="X18:X21"/>
    <mergeCell ref="P17:P21"/>
    <mergeCell ref="A22:A26"/>
    <mergeCell ref="B22:B26"/>
    <mergeCell ref="I22:I26"/>
    <mergeCell ref="W22:W26"/>
    <mergeCell ref="AD22:AD26"/>
    <mergeCell ref="P22:P26"/>
    <mergeCell ref="B30:C30"/>
    <mergeCell ref="I30:J30"/>
    <mergeCell ref="B31:C31"/>
    <mergeCell ref="A29:A36"/>
    <mergeCell ref="W31:X31"/>
    <mergeCell ref="P30:Q30"/>
    <mergeCell ref="B29:C29"/>
    <mergeCell ref="I29:J29"/>
    <mergeCell ref="AD31:AE31"/>
    <mergeCell ref="B32:C32"/>
    <mergeCell ref="I32:J32"/>
    <mergeCell ref="P32:Q32"/>
    <mergeCell ref="W32:X32"/>
    <mergeCell ref="AD32:AE32"/>
    <mergeCell ref="P31:Q31"/>
    <mergeCell ref="AD30:AE30"/>
    <mergeCell ref="W29:X29"/>
    <mergeCell ref="AD29:AE29"/>
    <mergeCell ref="W30:X30"/>
    <mergeCell ref="P29:Q29"/>
    <mergeCell ref="AD33:AE33"/>
    <mergeCell ref="B34:C34"/>
    <mergeCell ref="I34:J34"/>
    <mergeCell ref="P34:Q34"/>
    <mergeCell ref="W34:X34"/>
    <mergeCell ref="AD34:AE34"/>
    <mergeCell ref="B33:C33"/>
    <mergeCell ref="W33:X33"/>
    <mergeCell ref="A38:Q38"/>
    <mergeCell ref="A39:Q39"/>
    <mergeCell ref="A1:AJ1"/>
    <mergeCell ref="A40:Q40"/>
    <mergeCell ref="B35:C35"/>
    <mergeCell ref="I35:J35"/>
    <mergeCell ref="P35:Q35"/>
    <mergeCell ref="W35:X35"/>
    <mergeCell ref="AD35:AE35"/>
    <mergeCell ref="B36:C36"/>
    <mergeCell ref="I36:J36"/>
    <mergeCell ref="P36:Q36"/>
    <mergeCell ref="W36:X36"/>
    <mergeCell ref="AD36:AE36"/>
    <mergeCell ref="I33:J33"/>
    <mergeCell ref="P33:Q3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已命名的範圍</vt:lpstr>
      </vt:variant>
      <vt:variant>
        <vt:i4>4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Sheet1</vt:lpstr>
      <vt:lpstr>Sheet2</vt:lpstr>
      <vt:lpstr>Sheet3</vt:lpstr>
      <vt:lpstr>二月第一週</vt:lpstr>
      <vt:lpstr>二月第二週</vt:lpstr>
      <vt:lpstr>二月第三週</vt:lpstr>
      <vt:lpstr>月菜單!Print_Area</vt:lpstr>
      <vt:lpstr>第一週!Print_Area</vt:lpstr>
      <vt:lpstr>第二週!Print_Area</vt:lpstr>
      <vt:lpstr>第三週!Print_Area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2024-01-02T07:11:48Z</cp:lastPrinted>
  <dcterms:created xsi:type="dcterms:W3CDTF">2005-05-16T01:42:21Z</dcterms:created>
  <dcterms:modified xsi:type="dcterms:W3CDTF">2024-01-02T07:12:01Z</dcterms:modified>
</cp:coreProperties>
</file>